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ms-excel.sheet.macroEnabled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2.xml" ContentType="application/vnd.openxmlformats-officedocument.drawingml.chartshapes+xml"/>
  <Override PartName="/xl/calcChain.xml" ContentType="application/vnd.openxmlformats-officedocument.spreadsheetml.calcChain+xml"/>
  <Override PartName="/xl/vbaProject.bin" ContentType="application/vnd.ms-office.vbaPro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 codeName="{7A2D7E96-6E34-419A-AE5F-296B3A7E7977}"/>
  <workbookPr filterPrivacy="1" codeName="ThisWorkbook" defaultThemeVersion="153222"/>
  <bookViews>
    <workbookView xWindow="0" yWindow="0" windowWidth="28800" windowHeight="13335"/>
  </bookViews>
  <sheets>
    <sheet name="Interactive charts" sheetId="1" r:id="rId1"/>
  </sheets>
  <externalReferences>
    <externalReference r:id="rId2"/>
  </externalReferences>
  <definedNames>
    <definedName name="Map">"Picture 3"</definedName>
    <definedName name="_xlnm.Print_Area" localSheetId="0">'Interactive charts'!$A$1:$BP$71</definedName>
  </definedNames>
  <calcPr calcId="152511" calcMode="manual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T32" i="1" l="1"/>
  <c r="BG31" i="1"/>
  <c r="BG30" i="1"/>
  <c r="AT30" i="1"/>
  <c r="O13" i="1"/>
  <c r="BO8" i="1"/>
  <c r="BN8" i="1"/>
  <c r="BM8" i="1"/>
  <c r="BL8" i="1"/>
  <c r="BK8" i="1"/>
  <c r="BJ8" i="1"/>
  <c r="B6" i="1"/>
  <c r="E4" i="1"/>
  <c r="B4" i="1"/>
  <c r="E3" i="1"/>
  <c r="E2" i="1" s="1"/>
  <c r="B3" i="1"/>
  <c r="BI10" i="1"/>
  <c r="BI11" i="1" l="1"/>
  <c r="BG32" i="1"/>
  <c r="AT31" i="1"/>
  <c r="BI12" i="1" l="1"/>
  <c r="BI13" i="1" l="1"/>
  <c r="BI14" i="1" l="1"/>
  <c r="BI15" i="1" l="1"/>
  <c r="BI16" i="1" l="1"/>
  <c r="BI17" i="1" l="1"/>
  <c r="BI18" i="1" l="1"/>
  <c r="BI19" i="1" l="1"/>
  <c r="BI20" i="1" l="1"/>
  <c r="BI21" i="1" l="1"/>
  <c r="BI22" i="1" l="1"/>
  <c r="BI23" i="1" l="1"/>
  <c r="BI24" i="1" l="1"/>
  <c r="BI25" i="1" l="1"/>
  <c r="BI26" i="1" l="1"/>
  <c r="BI27" i="1" l="1"/>
  <c r="BI28" i="1" l="1"/>
  <c r="BI29" i="1" l="1"/>
  <c r="BI30" i="1" l="1"/>
  <c r="BI31" i="1" l="1"/>
  <c r="BI32" i="1" l="1"/>
  <c r="BI33" i="1" l="1"/>
  <c r="BI34" i="1" l="1"/>
  <c r="BI35" i="1" l="1"/>
  <c r="BI36" i="1" l="1"/>
  <c r="BI37" i="1" l="1"/>
  <c r="BI38" i="1" l="1"/>
  <c r="BI39" i="1" l="1"/>
  <c r="BI40" i="1" l="1"/>
  <c r="BI41" i="1" l="1"/>
  <c r="BI42" i="1" l="1"/>
  <c r="BI43" i="1" l="1"/>
  <c r="BI44" i="1" l="1"/>
  <c r="BI45" i="1" l="1"/>
  <c r="BI46" i="1" l="1"/>
  <c r="BI47" i="1" l="1"/>
  <c r="BI48" i="1" l="1"/>
  <c r="BI49" i="1" l="1"/>
  <c r="BI50" i="1" l="1"/>
  <c r="BI51" i="1" l="1"/>
  <c r="BI52" i="1" l="1"/>
  <c r="BI53" i="1" l="1"/>
  <c r="BI54" i="1" l="1"/>
  <c r="BI55" i="1" l="1"/>
  <c r="BI56" i="1" l="1"/>
  <c r="BI57" i="1" l="1"/>
  <c r="BI58" i="1" l="1"/>
  <c r="BI59" i="1" l="1"/>
  <c r="BI60" i="1" l="1"/>
  <c r="BI61" i="1" l="1"/>
  <c r="BI62" i="1" l="1"/>
  <c r="BI63" i="1" l="1"/>
  <c r="BI64" i="1" l="1"/>
  <c r="BI65" i="1" l="1"/>
  <c r="BI66" i="1" l="1"/>
  <c r="BI67" i="1" l="1"/>
  <c r="BI68" i="1" l="1"/>
  <c r="BI69" i="1" l="1"/>
  <c r="BQ9" i="1" l="1"/>
  <c r="BQ10" i="1" l="1"/>
  <c r="BW8" i="1"/>
  <c r="BS8" i="1"/>
  <c r="BU8" i="1"/>
  <c r="BV8" i="1"/>
  <c r="BT8" i="1"/>
  <c r="BR8" i="1"/>
  <c r="BQ11" i="1" l="1"/>
  <c r="BQ12" i="1" l="1"/>
  <c r="BQ13" i="1" l="1"/>
  <c r="BQ14" i="1" l="1"/>
  <c r="BQ15" i="1" l="1"/>
  <c r="BQ16" i="1" l="1"/>
  <c r="BQ17" i="1" l="1"/>
  <c r="BQ18" i="1" l="1"/>
  <c r="BQ19" i="1" l="1"/>
  <c r="BQ20" i="1" l="1"/>
  <c r="BQ21" i="1" l="1"/>
  <c r="BQ22" i="1" l="1"/>
  <c r="BQ23" i="1" l="1"/>
  <c r="BQ24" i="1" l="1"/>
  <c r="BQ25" i="1" l="1"/>
  <c r="BQ26" i="1" l="1"/>
  <c r="BQ27" i="1" l="1"/>
  <c r="BQ28" i="1" l="1"/>
  <c r="BQ29" i="1" l="1"/>
  <c r="BQ30" i="1" l="1"/>
  <c r="BQ31" i="1" l="1"/>
  <c r="BQ32" i="1" l="1"/>
  <c r="BQ33" i="1" l="1"/>
  <c r="BQ34" i="1" l="1"/>
  <c r="BQ35" i="1" l="1"/>
  <c r="BQ36" i="1" l="1"/>
  <c r="BQ37" i="1" l="1"/>
  <c r="BQ38" i="1" l="1"/>
  <c r="BQ39" i="1" l="1"/>
  <c r="BQ40" i="1" l="1"/>
  <c r="BQ41" i="1" l="1"/>
  <c r="BQ42" i="1" l="1"/>
  <c r="BQ43" i="1" l="1"/>
  <c r="BQ44" i="1" l="1"/>
  <c r="BQ45" i="1" l="1"/>
  <c r="BQ46" i="1" l="1"/>
  <c r="BQ47" i="1" l="1"/>
  <c r="BQ48" i="1" l="1"/>
  <c r="BQ49" i="1" l="1"/>
  <c r="BQ50" i="1" l="1"/>
  <c r="BQ51" i="1" l="1"/>
  <c r="BQ52" i="1" l="1"/>
  <c r="BQ53" i="1" l="1"/>
  <c r="BQ54" i="1" l="1"/>
  <c r="BQ55" i="1" l="1"/>
  <c r="BQ56" i="1" l="1"/>
  <c r="BQ57" i="1" l="1"/>
  <c r="BQ58" i="1" l="1"/>
  <c r="BQ59" i="1" l="1"/>
  <c r="BQ60" i="1" l="1"/>
  <c r="BQ61" i="1" l="1"/>
  <c r="BQ62" i="1" l="1"/>
  <c r="BQ63" i="1" l="1"/>
  <c r="BQ64" i="1" l="1"/>
  <c r="BQ65" i="1" l="1"/>
  <c r="BQ66" i="1" l="1"/>
  <c r="BQ67" i="1" l="1"/>
  <c r="BQ68" i="1" l="1"/>
  <c r="BQ69" i="1" l="1"/>
  <c r="BY9" i="1" l="1"/>
  <c r="CC8" i="1" l="1"/>
  <c r="CE8" i="1"/>
  <c r="CA8" i="1"/>
  <c r="BZ8" i="1"/>
  <c r="CB8" i="1"/>
  <c r="BY10" i="1"/>
  <c r="CD8" i="1"/>
  <c r="BY11" i="1" l="1"/>
  <c r="BY12" i="1" l="1"/>
  <c r="BY13" i="1" l="1"/>
  <c r="BY14" i="1" l="1"/>
  <c r="BY15" i="1" l="1"/>
  <c r="BY16" i="1" l="1"/>
  <c r="BY17" i="1" l="1"/>
  <c r="BY18" i="1" l="1"/>
  <c r="BY19" i="1" l="1"/>
  <c r="BY20" i="1" l="1"/>
  <c r="BY21" i="1" l="1"/>
  <c r="BY22" i="1" l="1"/>
  <c r="BY23" i="1" l="1"/>
  <c r="BY24" i="1" l="1"/>
  <c r="BY25" i="1" l="1"/>
  <c r="BY26" i="1" l="1"/>
  <c r="BY27" i="1" l="1"/>
  <c r="BY28" i="1" l="1"/>
  <c r="BY29" i="1" l="1"/>
  <c r="BY30" i="1" l="1"/>
  <c r="BY31" i="1" l="1"/>
  <c r="BY32" i="1" l="1"/>
  <c r="BY33" i="1" l="1"/>
  <c r="BY34" i="1" l="1"/>
  <c r="BY35" i="1" l="1"/>
  <c r="BY36" i="1" l="1"/>
  <c r="BY37" i="1" l="1"/>
  <c r="BY38" i="1" l="1"/>
  <c r="BY39" i="1" l="1"/>
  <c r="BY40" i="1" l="1"/>
  <c r="BY41" i="1" l="1"/>
  <c r="BY42" i="1" l="1"/>
  <c r="BY43" i="1" l="1"/>
  <c r="BY44" i="1" l="1"/>
  <c r="BY45" i="1" l="1"/>
  <c r="BY46" i="1" l="1"/>
  <c r="BY47" i="1" l="1"/>
  <c r="BY48" i="1" l="1"/>
  <c r="BY49" i="1" l="1"/>
  <c r="BY50" i="1" l="1"/>
  <c r="BY51" i="1" l="1"/>
  <c r="BY52" i="1" l="1"/>
  <c r="BY53" i="1" l="1"/>
  <c r="BY54" i="1" l="1"/>
  <c r="BY55" i="1" l="1"/>
  <c r="BY56" i="1" l="1"/>
  <c r="BY57" i="1" l="1"/>
  <c r="BY58" i="1" l="1"/>
  <c r="BY59" i="1" l="1"/>
  <c r="BY60" i="1" l="1"/>
  <c r="BY61" i="1" l="1"/>
  <c r="BY62" i="1" l="1"/>
  <c r="BY63" i="1" l="1"/>
  <c r="BY64" i="1" l="1"/>
  <c r="BY65" i="1" l="1"/>
  <c r="BY66" i="1" l="1"/>
  <c r="BY67" i="1" l="1"/>
  <c r="BY68" i="1" l="1"/>
  <c r="BY69" i="1" l="1"/>
  <c r="CG9" i="1" l="1"/>
  <c r="CM8" i="1" l="1"/>
  <c r="CI8" i="1"/>
  <c r="CG10" i="1"/>
  <c r="CK8" i="1"/>
  <c r="CJ8" i="1"/>
  <c r="CH8" i="1"/>
  <c r="CL8" i="1"/>
  <c r="CG11" i="1" l="1"/>
  <c r="CG12" i="1" l="1"/>
  <c r="CG13" i="1" l="1"/>
  <c r="CG14" i="1" l="1"/>
  <c r="CG15" i="1" l="1"/>
  <c r="CG16" i="1" l="1"/>
  <c r="CG17" i="1" l="1"/>
  <c r="CG18" i="1" l="1"/>
  <c r="CG19" i="1" l="1"/>
  <c r="CG20" i="1" l="1"/>
  <c r="CG21" i="1" l="1"/>
  <c r="CG22" i="1" l="1"/>
  <c r="CG23" i="1" l="1"/>
  <c r="CG24" i="1" l="1"/>
  <c r="CG25" i="1" l="1"/>
  <c r="CG26" i="1" l="1"/>
  <c r="CG27" i="1" l="1"/>
  <c r="CG28" i="1" l="1"/>
  <c r="CG29" i="1" l="1"/>
  <c r="CG30" i="1" l="1"/>
  <c r="CG31" i="1" l="1"/>
  <c r="CG32" i="1" l="1"/>
  <c r="CG33" i="1" l="1"/>
  <c r="CG34" i="1" l="1"/>
  <c r="CG35" i="1" l="1"/>
  <c r="CG36" i="1" l="1"/>
  <c r="CG37" i="1" l="1"/>
  <c r="CG38" i="1" l="1"/>
  <c r="CG39" i="1" l="1"/>
  <c r="CG40" i="1" l="1"/>
  <c r="CG41" i="1" l="1"/>
  <c r="CG42" i="1" l="1"/>
  <c r="CG43" i="1" l="1"/>
  <c r="CG44" i="1" l="1"/>
  <c r="CG45" i="1" l="1"/>
  <c r="CG46" i="1" l="1"/>
  <c r="CG47" i="1" l="1"/>
  <c r="CG48" i="1" l="1"/>
  <c r="CG49" i="1" l="1"/>
  <c r="CG50" i="1" l="1"/>
  <c r="CG51" i="1" l="1"/>
  <c r="CG52" i="1" l="1"/>
  <c r="CG53" i="1" l="1"/>
  <c r="CG54" i="1" l="1"/>
  <c r="CG55" i="1" l="1"/>
  <c r="CG56" i="1" l="1"/>
  <c r="CG57" i="1" l="1"/>
  <c r="CG58" i="1" l="1"/>
  <c r="CG59" i="1" l="1"/>
  <c r="CG60" i="1" l="1"/>
  <c r="CG61" i="1" l="1"/>
  <c r="CG62" i="1" l="1"/>
  <c r="CG63" i="1" l="1"/>
  <c r="CG64" i="1" l="1"/>
  <c r="CG65" i="1" l="1"/>
  <c r="CG66" i="1" l="1"/>
  <c r="CG67" i="1" l="1"/>
  <c r="CG68" i="1" l="1"/>
  <c r="CG69" i="1" l="1"/>
</calcChain>
</file>

<file path=xl/sharedStrings.xml><?xml version="1.0" encoding="utf-8"?>
<sst xmlns="http://schemas.openxmlformats.org/spreadsheetml/2006/main" count="1487" uniqueCount="67">
  <si>
    <t>Brooklyn</t>
  </si>
  <si>
    <t>Year</t>
  </si>
  <si>
    <t>Neighborhood</t>
  </si>
  <si>
    <t>Windsor Terrace</t>
  </si>
  <si>
    <t>Quarter</t>
  </si>
  <si>
    <t>MEDIAN SALE PRICE</t>
  </si>
  <si>
    <t>NO. OF TRANSACTIONS</t>
  </si>
  <si>
    <t>MEDIAN PRICE/SQ. FT.</t>
  </si>
  <si>
    <t xml:space="preserve">        BOROUGH MEDIAN SALE PRICE</t>
  </si>
  <si>
    <t xml:space="preserve">Property type </t>
  </si>
  <si>
    <t xml:space="preserve"> Median Price </t>
  </si>
  <si>
    <t xml:space="preserve"> Median price per sq. ft. </t>
  </si>
  <si>
    <t>No. of sales</t>
  </si>
  <si>
    <t>Price</t>
  </si>
  <si>
    <t>Y-o-Y change</t>
  </si>
  <si>
    <t xml:space="preserve">Price </t>
  </si>
  <si>
    <t>Condos</t>
  </si>
  <si>
    <t>Co-ops</t>
  </si>
  <si>
    <t>Houses</t>
  </si>
  <si>
    <t>Month</t>
  </si>
  <si>
    <t>2012</t>
  </si>
  <si>
    <t>2013</t>
  </si>
  <si>
    <t>2014</t>
  </si>
  <si>
    <t>2015</t>
  </si>
  <si>
    <t>1270 Prospect Ave</t>
  </si>
  <si>
    <t>3-05274-0035</t>
  </si>
  <si>
    <t>House</t>
  </si>
  <si>
    <t/>
  </si>
  <si>
    <t>3001 Ft Hamilton Parkway #3A</t>
  </si>
  <si>
    <t>3-05281-1006</t>
  </si>
  <si>
    <t>Condo</t>
  </si>
  <si>
    <t>143 Mc Donald Avenue #1D</t>
  </si>
  <si>
    <t>3-05270-1004</t>
  </si>
  <si>
    <t>155 Terrace Place #302</t>
  </si>
  <si>
    <t>3-05256-1051</t>
  </si>
  <si>
    <t>3001 Ft Hamilton Parkway #4A</t>
  </si>
  <si>
    <t>3-05281-1009</t>
  </si>
  <si>
    <t>221-243 Mc Donald Ave #1M</t>
  </si>
  <si>
    <t>3-05280-0008</t>
  </si>
  <si>
    <t>Coop</t>
  </si>
  <si>
    <t>n/a</t>
  </si>
  <si>
    <t>180 Prospect Park Sw #305</t>
  </si>
  <si>
    <t>3-05279-0019</t>
  </si>
  <si>
    <t>47-49 Reeve Pl #17</t>
  </si>
  <si>
    <t>3-05275-0036</t>
  </si>
  <si>
    <t>112-140 E 2 St #4D</t>
  </si>
  <si>
    <t>3-05280-0047</t>
  </si>
  <si>
    <t>JANUARY 2016</t>
  </si>
  <si>
    <t>Residential Market Report,  January 2016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</si>
  <si>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</si>
  <si>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</si>
  <si>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</si>
  <si>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</si>
  <si>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</si>
  <si>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</si>
  <si>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</si>
  <si>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</si>
  <si>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</si>
  <si>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</si>
  <si>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</si>
  <si>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</si>
  <si>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$730K</t>
  </si>
  <si>
    <t>$615K</t>
  </si>
  <si>
    <t>83% Y-o-Y</t>
  </si>
  <si>
    <t>-18% Y-o-Y</t>
  </si>
  <si>
    <t>-5% Y-o-Y</t>
  </si>
  <si>
    <t>14% Y-o-Y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</si>
</sst>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5" formatCode="&quot;$&quot;#,##0_);\(&quot;$&quot;#,##0\)"/>
    <numFmt numFmtId="6" formatCode="&quot;$&quot;#,##0_);[Red]\(&quot;$&quot;#,##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&quot;$&quot;#,##0"/>
    <numFmt numFmtId="165" formatCode="_(* #,##0_);_(* \(#,##0\);_(* &quot;-&quot;??_);_(@_)"/>
    <numFmt numFmtId="166" formatCode="[$-409]dd\-mmm\-yy;@"/>
    <numFmt numFmtId="167" formatCode="0.0%;\-0.0%;"/>
  </numFmts>
  <fonts count="4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72"/>
      <color rgb="FF008080"/>
      <name val="Segoe UI Semibold"/>
      <family val="2"/>
    </font>
    <font>
      <sz val="24"/>
      <color theme="0"/>
      <name val="Calibri"/>
      <family val="2"/>
      <scheme val="minor"/>
    </font>
    <font>
      <sz val="22"/>
      <color theme="0"/>
      <name val="Segoe UI Light"/>
      <family val="2"/>
    </font>
    <font>
      <sz val="22"/>
      <color theme="1"/>
      <name val="Segoe UI Light"/>
      <family val="2"/>
    </font>
    <font>
      <sz val="11"/>
      <color theme="1"/>
      <name val="Segoe UI Light"/>
      <family val="2"/>
    </font>
    <font>
      <sz val="10"/>
      <name val="Arial"/>
      <family val="2"/>
    </font>
    <font>
      <sz val="22"/>
      <name val="Segoe UI Light"/>
      <family val="2"/>
    </font>
    <font>
      <b/>
      <sz val="28"/>
      <color theme="0"/>
      <name val="Calibri"/>
      <family val="2"/>
      <scheme val="minor"/>
    </font>
    <font>
      <sz val="24"/>
      <color theme="0"/>
      <name val="Arial"/>
      <family val="2"/>
    </font>
    <font>
      <sz val="10"/>
      <color theme="0"/>
      <name val="Arial"/>
      <family val="2"/>
    </font>
    <font>
      <sz val="24"/>
      <color theme="1"/>
      <name val="Calibri"/>
      <family val="2"/>
      <scheme val="minor"/>
    </font>
    <font>
      <b/>
      <sz val="22"/>
      <color theme="0"/>
      <name val="Segoe UI Light"/>
      <family val="2"/>
    </font>
    <font>
      <b/>
      <sz val="22"/>
      <color theme="1"/>
      <name val="Segoe UI Light"/>
      <family val="2"/>
    </font>
    <font>
      <b/>
      <sz val="11"/>
      <color theme="1"/>
      <name val="Segoe UI Light"/>
      <family val="2"/>
    </font>
    <font>
      <b/>
      <sz val="66"/>
      <color rgb="FFF07B27"/>
      <name val="Segoe UI Light"/>
      <family val="2"/>
    </font>
    <font>
      <b/>
      <sz val="28"/>
      <color theme="1"/>
      <name val="Calibri"/>
      <family val="2"/>
      <scheme val="minor"/>
    </font>
    <font>
      <b/>
      <sz val="60"/>
      <color rgb="FFF58634"/>
      <name val="Calibri"/>
      <family val="2"/>
      <charset val="238"/>
      <scheme val="minor"/>
    </font>
    <font>
      <b/>
      <sz val="88"/>
      <color rgb="FFF58634"/>
      <name val="Bebas Neue Bold"/>
      <family val="2"/>
    </font>
    <font>
      <b/>
      <sz val="24"/>
      <color rgb="FFF58634"/>
      <name val="Bebas Neue Bold"/>
      <family val="2"/>
    </font>
    <font>
      <b/>
      <sz val="24"/>
      <color rgb="FFF58634"/>
      <name val="Calibri"/>
      <family val="2"/>
      <charset val="238"/>
      <scheme val="minor"/>
    </font>
    <font>
      <sz val="11"/>
      <color rgb="FFF07B27"/>
      <name val="Calibri"/>
      <family val="2"/>
      <scheme val="minor"/>
    </font>
    <font>
      <b/>
      <sz val="28"/>
      <color theme="3"/>
      <name val="Calibri (body)"/>
    </font>
    <font>
      <b/>
      <sz val="36"/>
      <color theme="4" tint="-0.249977111117893"/>
      <name val="Calibri"/>
      <family val="2"/>
      <charset val="238"/>
      <scheme val="minor"/>
    </font>
    <font>
      <sz val="28"/>
      <color theme="0" tint="-0.499984740745262"/>
      <name val="Segoe UI Semilight"/>
      <family val="2"/>
    </font>
    <font>
      <sz val="36"/>
      <color theme="0" tint="-0.499984740745262"/>
      <name val="Bebas Neue Regular"/>
      <family val="3"/>
    </font>
    <font>
      <sz val="11"/>
      <color theme="1"/>
      <name val="Bebas"/>
    </font>
    <font>
      <b/>
      <sz val="24"/>
      <color rgb="FFFFFFFF"/>
      <name val="Segoe UI Light"/>
      <family val="2"/>
    </font>
    <font>
      <sz val="24"/>
      <color rgb="FF000000"/>
      <name val="Segoe UI Light"/>
      <family val="2"/>
    </font>
    <font>
      <b/>
      <sz val="28"/>
      <color rgb="FF7F7F7F"/>
      <name val="Calibri"/>
      <family val="2"/>
      <scheme val="minor"/>
    </font>
    <font>
      <b/>
      <sz val="24"/>
      <color theme="0" tint="-0.499984740745262"/>
      <name val="Calibri"/>
      <family val="2"/>
      <scheme val="minor"/>
    </font>
    <font>
      <sz val="60"/>
      <color theme="1"/>
      <name val="Calibri"/>
      <family val="2"/>
      <scheme val="minor"/>
    </font>
    <font>
      <b/>
      <sz val="60"/>
      <color theme="0" tint="-0.499984740745262"/>
      <name val="Calibri"/>
      <family val="2"/>
      <scheme val="minor"/>
    </font>
    <font>
      <sz val="48"/>
      <color theme="0" tint="-0.499984740745262"/>
      <name val="Segoe UI Semibold"/>
      <family val="2"/>
    </font>
    <font>
      <b/>
      <sz val="60"/>
      <color theme="0" tint="-0.499984740745262"/>
      <name val="Bebas Neue Bold"/>
      <family val="2"/>
    </font>
    <font>
      <sz val="11"/>
      <color theme="0" tint="-0.499984740745262"/>
      <name val="Bebas Neue Bold"/>
      <family val="2"/>
    </font>
    <font>
      <sz val="24"/>
      <color theme="0" tint="-0.499984740745262"/>
      <name val="Bebas Neue Bold"/>
      <family val="2"/>
    </font>
    <font>
      <sz val="10"/>
      <color theme="0" tint="-0.499984740745262"/>
      <name val="Bebas Neue Bold"/>
      <family val="2"/>
    </font>
    <font>
      <sz val="10"/>
      <color theme="0" tint="-0.499984740745262"/>
      <name val="Bodoni MT Condensed"/>
      <family val="1"/>
    </font>
    <font>
      <b/>
      <sz val="24"/>
      <color theme="0" tint="-0.499984740745262"/>
      <name val="Bebas Neue Bold"/>
      <family val="2"/>
    </font>
    <font>
      <b/>
      <sz val="24"/>
      <color theme="0"/>
      <name val="Segoe UI Light"/>
      <family val="2"/>
    </font>
    <font>
      <sz val="24"/>
      <name val="Segoe UI Light"/>
      <family val="2"/>
    </font>
    <font>
      <sz val="24"/>
      <color theme="1"/>
      <name val="Segoe UI Light"/>
      <family val="2"/>
    </font>
    <font>
      <sz val="60"/>
      <color theme="0" tint="-0.499984740745262"/>
      <name val="Bebas Neue Bold"/>
      <family val="2"/>
    </font>
    <font>
      <b/>
      <sz val="16"/>
      <color theme="0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rgb="FFFFCC99"/>
      </patternFill>
    </fill>
    <fill>
      <patternFill patternType="solid">
        <fgColor theme="0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36609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-0.249977111117893"/>
        <bgColor theme="4"/>
      </patternFill>
    </fill>
    <fill>
      <patternFill patternType="solid">
        <fgColor theme="0" tint="-4.9989318521683403E-2"/>
        <bgColor theme="4" tint="0.79998168889431442"/>
      </patternFill>
    </fill>
  </fills>
  <borders count="6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thick">
        <color theme="0" tint="-0.499984740745262"/>
      </bottom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/>
      <right/>
      <top style="thin">
        <color theme="4" tint="0.39997558519241921"/>
      </top>
      <bottom/>
      <diagonal/>
    </border>
    <border>
      <left/>
      <right style="thin">
        <color theme="4" tint="0.39997558519241921"/>
      </right>
      <top style="thin">
        <color theme="4" tint="0.39997558519241921"/>
      </top>
      <bottom/>
      <diagonal/>
    </border>
  </borders>
  <cellStyleXfs count="6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2" borderId="1" applyNumberFormat="0" applyAlignment="0" applyProtection="0"/>
    <xf numFmtId="0" fontId="10" fillId="0" borderId="0"/>
  </cellStyleXfs>
  <cellXfs count="133">
    <xf numFmtId="0" fontId="0" fillId="0" borderId="0" xfId="0"/>
    <xf numFmtId="0" fontId="0" fillId="0" borderId="0" xfId="0" applyAlignment="1"/>
    <xf numFmtId="0" fontId="0" fillId="3" borderId="0" xfId="0" applyFill="1" applyBorder="1"/>
    <xf numFmtId="0" fontId="4" fillId="3" borderId="0" xfId="0" applyFont="1" applyFill="1" applyBorder="1"/>
    <xf numFmtId="164" fontId="6" fillId="3" borderId="0" xfId="2" applyNumberFormat="1" applyFont="1" applyFill="1" applyBorder="1"/>
    <xf numFmtId="165" fontId="4" fillId="3" borderId="0" xfId="1" applyNumberFormat="1" applyFont="1" applyFill="1" applyBorder="1"/>
    <xf numFmtId="0" fontId="0" fillId="0" borderId="0" xfId="0" applyBorder="1"/>
    <xf numFmtId="0" fontId="7" fillId="3" borderId="0" xfId="0" applyFont="1" applyFill="1" applyBorder="1"/>
    <xf numFmtId="0" fontId="7" fillId="3" borderId="0" xfId="0" applyFont="1" applyFill="1" applyBorder="1" applyAlignment="1">
      <alignment horizontal="left"/>
    </xf>
    <xf numFmtId="0" fontId="8" fillId="0" borderId="0" xfId="0" applyFont="1" applyBorder="1"/>
    <xf numFmtId="0" fontId="8" fillId="0" borderId="0" xfId="0" applyFont="1" applyBorder="1" applyAlignment="1">
      <alignment horizontal="center" vertical="center"/>
    </xf>
    <xf numFmtId="0" fontId="8" fillId="0" borderId="0" xfId="0" applyFont="1" applyBorder="1" applyAlignment="1">
      <alignment horizontal="left"/>
    </xf>
    <xf numFmtId="0" fontId="8" fillId="0" borderId="0" xfId="0" applyFont="1"/>
    <xf numFmtId="0" fontId="9" fillId="0" borderId="0" xfId="0" applyFont="1"/>
    <xf numFmtId="0" fontId="4" fillId="0" borderId="0" xfId="0" applyFont="1" applyAlignment="1"/>
    <xf numFmtId="0" fontId="4" fillId="3" borderId="0" xfId="0" applyFont="1" applyFill="1" applyBorder="1" applyAlignment="1">
      <alignment horizontal="center"/>
    </xf>
    <xf numFmtId="164" fontId="6" fillId="3" borderId="0" xfId="4" applyNumberFormat="1" applyFont="1" applyFill="1" applyBorder="1"/>
    <xf numFmtId="0" fontId="4" fillId="3" borderId="0" xfId="0" applyFont="1" applyFill="1" applyBorder="1" applyAlignment="1">
      <alignment horizontal="center"/>
    </xf>
    <xf numFmtId="0" fontId="4" fillId="3" borderId="0" xfId="4" applyFont="1" applyFill="1" applyBorder="1" applyAlignment="1">
      <alignment horizontal="center"/>
    </xf>
    <xf numFmtId="0" fontId="11" fillId="0" borderId="0" xfId="5" applyFont="1" applyBorder="1"/>
    <xf numFmtId="0" fontId="11" fillId="0" borderId="0" xfId="5" applyFont="1" applyBorder="1" applyAlignment="1">
      <alignment horizontal="left"/>
    </xf>
    <xf numFmtId="0" fontId="12" fillId="0" borderId="0" xfId="0" applyFont="1" applyAlignment="1"/>
    <xf numFmtId="164" fontId="6" fillId="3" borderId="0" xfId="4" applyNumberFormat="1" applyFont="1" applyFill="1" applyBorder="1" applyAlignment="1">
      <alignment wrapText="1"/>
    </xf>
    <xf numFmtId="0" fontId="8" fillId="0" borderId="0" xfId="0" applyFont="1" applyFill="1" applyBorder="1" applyAlignment="1">
      <alignment horizontal="left"/>
    </xf>
    <xf numFmtId="0" fontId="8" fillId="0" borderId="0" xfId="0" applyFont="1" applyFill="1" applyBorder="1"/>
    <xf numFmtId="0" fontId="13" fillId="3" borderId="0" xfId="5" applyFont="1" applyFill="1" applyBorder="1"/>
    <xf numFmtId="0" fontId="14" fillId="3" borderId="0" xfId="5" applyFont="1" applyFill="1" applyBorder="1"/>
    <xf numFmtId="164" fontId="15" fillId="3" borderId="0" xfId="2" applyNumberFormat="1" applyFont="1" applyFill="1" applyBorder="1"/>
    <xf numFmtId="165" fontId="0" fillId="3" borderId="0" xfId="1" applyNumberFormat="1" applyFont="1" applyFill="1" applyBorder="1"/>
    <xf numFmtId="0" fontId="0" fillId="0" borderId="2" xfId="0" applyBorder="1"/>
    <xf numFmtId="164" fontId="15" fillId="0" borderId="2" xfId="2" applyNumberFormat="1" applyFont="1" applyBorder="1"/>
    <xf numFmtId="165" fontId="0" fillId="0" borderId="2" xfId="1" applyNumberFormat="1" applyFont="1" applyBorder="1"/>
    <xf numFmtId="0" fontId="16" fillId="4" borderId="3" xfId="0" applyNumberFormat="1" applyFont="1" applyFill="1" applyBorder="1" applyAlignment="1">
      <alignment horizontal="left" vertical="center"/>
    </xf>
    <xf numFmtId="0" fontId="16" fillId="4" borderId="4" xfId="0" applyFont="1" applyFill="1" applyBorder="1" applyAlignment="1">
      <alignment horizontal="center" vertical="center"/>
    </xf>
    <xf numFmtId="3" fontId="16" fillId="4" borderId="5" xfId="0" applyNumberFormat="1" applyFont="1" applyFill="1" applyBorder="1" applyAlignment="1">
      <alignment horizontal="center" vertical="center"/>
    </xf>
    <xf numFmtId="3" fontId="16" fillId="3" borderId="0" xfId="0" applyNumberFormat="1" applyFont="1" applyFill="1" applyBorder="1" applyAlignment="1">
      <alignment horizontal="center" vertical="center"/>
    </xf>
    <xf numFmtId="0" fontId="17" fillId="0" borderId="0" xfId="0" applyFont="1" applyBorder="1"/>
    <xf numFmtId="0" fontId="17" fillId="0" borderId="0" xfId="0" applyFont="1"/>
    <xf numFmtId="0" fontId="18" fillId="0" borderId="0" xfId="0" applyFont="1"/>
    <xf numFmtId="0" fontId="8" fillId="5" borderId="3" xfId="0" applyFont="1" applyFill="1" applyBorder="1" applyAlignment="1">
      <alignment horizontal="left" vertical="center"/>
    </xf>
    <xf numFmtId="0" fontId="8" fillId="5" borderId="4" xfId="0" applyFont="1" applyFill="1" applyBorder="1" applyAlignment="1">
      <alignment horizontal="center" vertical="center"/>
    </xf>
    <xf numFmtId="166" fontId="8" fillId="5" borderId="4" xfId="0" applyNumberFormat="1" applyFont="1" applyFill="1" applyBorder="1" applyAlignment="1">
      <alignment horizontal="center" vertical="center"/>
    </xf>
    <xf numFmtId="164" fontId="8" fillId="5" borderId="4" xfId="0" applyNumberFormat="1" applyFont="1" applyFill="1" applyBorder="1" applyAlignment="1">
      <alignment horizontal="center" vertical="center"/>
    </xf>
    <xf numFmtId="3" fontId="8" fillId="5" borderId="5" xfId="0" applyNumberFormat="1" applyFont="1" applyFill="1" applyBorder="1" applyAlignment="1">
      <alignment horizontal="center" vertical="center"/>
    </xf>
    <xf numFmtId="3" fontId="7" fillId="3" borderId="0" xfId="0" applyNumberFormat="1" applyFont="1" applyFill="1" applyBorder="1" applyAlignment="1">
      <alignment horizontal="center" vertical="center"/>
    </xf>
    <xf numFmtId="3" fontId="7" fillId="3" borderId="0" xfId="0" applyNumberFormat="1" applyFont="1" applyFill="1" applyBorder="1" applyAlignment="1">
      <alignment horizontal="right" vertical="center"/>
    </xf>
    <xf numFmtId="0" fontId="19" fillId="0" borderId="0" xfId="0" applyFont="1" applyAlignment="1">
      <alignment horizontal="center" vertical="center"/>
    </xf>
    <xf numFmtId="0" fontId="8" fillId="0" borderId="3" xfId="0" applyFont="1" applyBorder="1" applyAlignment="1">
      <alignment horizontal="left" vertical="center"/>
    </xf>
    <xf numFmtId="0" fontId="8" fillId="0" borderId="4" xfId="0" applyFont="1" applyBorder="1" applyAlignment="1">
      <alignment horizontal="center" vertical="center"/>
    </xf>
    <xf numFmtId="166" fontId="8" fillId="0" borderId="4" xfId="0" applyNumberFormat="1" applyFont="1" applyBorder="1" applyAlignment="1">
      <alignment horizontal="center" vertical="center"/>
    </xf>
    <xf numFmtId="164" fontId="8" fillId="0" borderId="4" xfId="0" applyNumberFormat="1" applyFont="1" applyBorder="1" applyAlignment="1">
      <alignment horizontal="center" vertical="center"/>
    </xf>
    <xf numFmtId="3" fontId="8" fillId="0" borderId="5" xfId="0" applyNumberFormat="1" applyFont="1" applyBorder="1" applyAlignment="1">
      <alignment horizontal="center" vertical="center"/>
    </xf>
    <xf numFmtId="0" fontId="19" fillId="0" borderId="0" xfId="0" applyFont="1" applyAlignment="1">
      <alignment horizontal="center" vertical="top"/>
    </xf>
    <xf numFmtId="164" fontId="15" fillId="0" borderId="0" xfId="2" applyNumberFormat="1" applyFont="1"/>
    <xf numFmtId="165" fontId="0" fillId="0" borderId="0" xfId="1" applyNumberFormat="1" applyFont="1"/>
    <xf numFmtId="0" fontId="19" fillId="0" borderId="0" xfId="0" applyFont="1" applyAlignment="1">
      <alignment horizontal="center" vertical="center"/>
    </xf>
    <xf numFmtId="0" fontId="20" fillId="0" borderId="0" xfId="0" applyFont="1" applyAlignment="1"/>
    <xf numFmtId="0" fontId="21" fillId="0" borderId="0" xfId="0" applyFont="1" applyAlignment="1">
      <alignment vertical="center"/>
    </xf>
    <xf numFmtId="0" fontId="22" fillId="0" borderId="0" xfId="0" applyFont="1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4" fillId="0" borderId="0" xfId="0" applyFont="1" applyAlignment="1">
      <alignment horizontal="center" vertical="center"/>
    </xf>
    <xf numFmtId="0" fontId="15" fillId="0" borderId="0" xfId="0" applyFont="1"/>
    <xf numFmtId="0" fontId="25" fillId="0" borderId="0" xfId="0" applyFont="1"/>
    <xf numFmtId="0" fontId="15" fillId="0" borderId="0" xfId="0" applyFont="1" applyBorder="1"/>
    <xf numFmtId="0" fontId="26" fillId="0" borderId="0" xfId="0" applyFont="1" applyAlignment="1">
      <alignment horizontal="left" vertical="center"/>
    </xf>
    <xf numFmtId="0" fontId="27" fillId="0" borderId="0" xfId="0" applyFont="1" applyAlignment="1"/>
    <xf numFmtId="0" fontId="10" fillId="0" borderId="0" xfId="5" applyBorder="1"/>
    <xf numFmtId="0" fontId="28" fillId="0" borderId="0" xfId="0" applyFont="1" applyBorder="1" applyAlignment="1">
      <alignment horizontal="center" vertical="center"/>
    </xf>
    <xf numFmtId="0" fontId="29" fillId="0" borderId="0" xfId="0" applyFont="1" applyBorder="1" applyAlignment="1">
      <alignment vertical="center"/>
    </xf>
    <xf numFmtId="0" fontId="28" fillId="0" borderId="0" xfId="0" applyFont="1" applyBorder="1" applyAlignment="1">
      <alignment horizontal="left" vertical="center"/>
    </xf>
    <xf numFmtId="0" fontId="29" fillId="0" borderId="0" xfId="0" applyFont="1" applyBorder="1" applyAlignment="1">
      <alignment horizontal="left" vertical="center"/>
    </xf>
    <xf numFmtId="0" fontId="10" fillId="0" borderId="0" xfId="5"/>
    <xf numFmtId="164" fontId="0" fillId="0" borderId="0" xfId="0" applyNumberFormat="1"/>
    <xf numFmtId="164" fontId="30" fillId="0" borderId="0" xfId="0" applyNumberFormat="1" applyFont="1"/>
    <xf numFmtId="0" fontId="31" fillId="6" borderId="0" xfId="0" applyFont="1" applyFill="1" applyAlignment="1">
      <alignment horizontal="center" vertical="center" wrapText="1"/>
    </xf>
    <xf numFmtId="0" fontId="4" fillId="0" borderId="0" xfId="0" applyFont="1"/>
    <xf numFmtId="0" fontId="32" fillId="7" borderId="0" xfId="0" applyFont="1" applyFill="1" applyAlignment="1">
      <alignment horizontal="center" vertical="center" wrapText="1"/>
    </xf>
    <xf numFmtId="6" fontId="32" fillId="8" borderId="0" xfId="0" applyNumberFormat="1" applyFont="1" applyFill="1" applyAlignment="1">
      <alignment horizontal="center" vertical="center"/>
    </xf>
    <xf numFmtId="9" fontId="32" fillId="8" borderId="0" xfId="0" applyNumberFormat="1" applyFont="1" applyFill="1" applyAlignment="1">
      <alignment horizontal="center" vertical="center"/>
    </xf>
    <xf numFmtId="38" fontId="32" fillId="8" borderId="0" xfId="0" applyNumberFormat="1" applyFont="1" applyFill="1" applyAlignment="1">
      <alignment horizontal="center" vertical="center"/>
    </xf>
    <xf numFmtId="167" fontId="4" fillId="0" borderId="0" xfId="0" applyNumberFormat="1" applyFont="1"/>
    <xf numFmtId="9" fontId="4" fillId="0" borderId="0" xfId="3" applyFont="1"/>
    <xf numFmtId="0" fontId="32" fillId="9" borderId="0" xfId="0" applyFont="1" applyFill="1" applyAlignment="1">
      <alignment horizontal="center" vertical="center" wrapText="1"/>
    </xf>
    <xf numFmtId="6" fontId="32" fillId="9" borderId="0" xfId="0" applyNumberFormat="1" applyFont="1" applyFill="1" applyAlignment="1">
      <alignment horizontal="center" vertical="center"/>
    </xf>
    <xf numFmtId="9" fontId="32" fillId="9" borderId="0" xfId="0" applyNumberFormat="1" applyFont="1" applyFill="1" applyAlignment="1">
      <alignment horizontal="center" vertical="center"/>
    </xf>
    <xf numFmtId="38" fontId="32" fillId="9" borderId="0" xfId="0" applyNumberFormat="1" applyFont="1" applyFill="1" applyAlignment="1">
      <alignment horizontal="center" vertical="center"/>
    </xf>
    <xf numFmtId="0" fontId="33" fillId="0" borderId="0" xfId="0" applyFont="1" applyBorder="1" applyAlignment="1">
      <alignment horizontal="left" vertical="center"/>
    </xf>
    <xf numFmtId="9" fontId="34" fillId="0" borderId="0" xfId="0" applyNumberFormat="1" applyFont="1" applyFill="1" applyAlignment="1">
      <alignment vertical="center"/>
    </xf>
    <xf numFmtId="165" fontId="35" fillId="0" borderId="0" xfId="1" applyNumberFormat="1" applyFont="1"/>
    <xf numFmtId="9" fontId="36" fillId="0" borderId="0" xfId="0" applyNumberFormat="1" applyFont="1" applyFill="1" applyAlignment="1">
      <alignment horizontal="center" vertical="center"/>
    </xf>
    <xf numFmtId="9" fontId="36" fillId="0" borderId="0" xfId="0" applyNumberFormat="1" applyFont="1" applyFill="1" applyAlignment="1"/>
    <xf numFmtId="164" fontId="36" fillId="0" borderId="0" xfId="0" applyNumberFormat="1" applyFont="1" applyFill="1" applyAlignment="1">
      <alignment horizontal="center" vertical="center"/>
    </xf>
    <xf numFmtId="164" fontId="36" fillId="0" borderId="0" xfId="0" applyNumberFormat="1" applyFont="1" applyFill="1" applyAlignment="1"/>
    <xf numFmtId="9" fontId="37" fillId="0" borderId="0" xfId="0" applyNumberFormat="1" applyFont="1" applyFill="1" applyAlignment="1">
      <alignment horizontal="center" vertical="center"/>
    </xf>
    <xf numFmtId="9" fontId="38" fillId="0" borderId="0" xfId="0" applyNumberFormat="1" applyFont="1" applyFill="1" applyAlignment="1">
      <alignment vertical="center"/>
    </xf>
    <xf numFmtId="0" fontId="0" fillId="0" borderId="0" xfId="0" applyFont="1"/>
    <xf numFmtId="9" fontId="38" fillId="0" borderId="0" xfId="0" applyNumberFormat="1" applyFont="1" applyFill="1" applyAlignment="1">
      <alignment horizontal="center" vertical="center"/>
    </xf>
    <xf numFmtId="0" fontId="4" fillId="0" borderId="0" xfId="0" applyFont="1" applyBorder="1" applyAlignment="1"/>
    <xf numFmtId="0" fontId="39" fillId="0" borderId="0" xfId="0" applyFont="1"/>
    <xf numFmtId="164" fontId="40" fillId="0" borderId="0" xfId="2" applyNumberFormat="1" applyFont="1"/>
    <xf numFmtId="165" fontId="39" fillId="0" borderId="0" xfId="1" applyNumberFormat="1" applyFont="1"/>
    <xf numFmtId="0" fontId="41" fillId="0" borderId="0" xfId="5" applyFont="1"/>
    <xf numFmtId="0" fontId="40" fillId="0" borderId="0" xfId="5" applyFont="1"/>
    <xf numFmtId="0" fontId="42" fillId="0" borderId="0" xfId="5" applyFont="1"/>
    <xf numFmtId="0" fontId="4" fillId="0" borderId="0" xfId="0" applyFont="1" applyBorder="1"/>
    <xf numFmtId="5" fontId="38" fillId="0" borderId="0" xfId="2" applyNumberFormat="1" applyFont="1" applyBorder="1" applyAlignment="1">
      <alignment vertical="center"/>
    </xf>
    <xf numFmtId="5" fontId="43" fillId="0" borderId="0" xfId="2" applyNumberFormat="1" applyFont="1" applyBorder="1" applyAlignment="1">
      <alignment vertical="center"/>
    </xf>
    <xf numFmtId="0" fontId="39" fillId="0" borderId="0" xfId="0" applyFont="1" applyBorder="1"/>
    <xf numFmtId="3" fontId="38" fillId="0" borderId="0" xfId="0" applyNumberFormat="1" applyFont="1" applyFill="1" applyBorder="1" applyAlignment="1">
      <alignment vertical="center"/>
    </xf>
    <xf numFmtId="164" fontId="38" fillId="0" borderId="0" xfId="0" applyNumberFormat="1" applyFont="1" applyFill="1" applyBorder="1" applyAlignment="1">
      <alignment vertical="center"/>
    </xf>
    <xf numFmtId="0" fontId="44" fillId="10" borderId="0" xfId="0" applyFont="1" applyFill="1" applyBorder="1" applyAlignment="1">
      <alignment horizontal="center" vertical="center" wrapText="1"/>
    </xf>
    <xf numFmtId="0" fontId="44" fillId="10" borderId="0" xfId="0" applyFont="1" applyFill="1" applyBorder="1" applyAlignment="1">
      <alignment horizontal="center" vertical="center" wrapText="1"/>
    </xf>
    <xf numFmtId="0" fontId="4" fillId="0" borderId="0" xfId="0" applyFont="1" applyBorder="1" applyAlignment="1">
      <alignment horizontal="left" vertical="center"/>
    </xf>
    <xf numFmtId="165" fontId="39" fillId="0" borderId="0" xfId="1" applyNumberFormat="1" applyFont="1" applyBorder="1"/>
    <xf numFmtId="0" fontId="45" fillId="0" borderId="0" xfId="5" applyNumberFormat="1" applyFont="1" applyBorder="1" applyAlignment="1">
      <alignment horizontal="center" vertical="center"/>
    </xf>
    <xf numFmtId="3" fontId="46" fillId="0" borderId="0" xfId="5" applyNumberFormat="1" applyFont="1" applyBorder="1" applyAlignment="1">
      <alignment horizontal="center" vertical="center"/>
    </xf>
    <xf numFmtId="0" fontId="12" fillId="0" borderId="0" xfId="0" applyFont="1" applyBorder="1" applyAlignment="1">
      <alignment horizontal="left" vertical="center"/>
    </xf>
    <xf numFmtId="165" fontId="47" fillId="0" borderId="0" xfId="1" applyNumberFormat="1" applyFont="1"/>
    <xf numFmtId="0" fontId="47" fillId="0" borderId="0" xfId="0" applyFont="1"/>
    <xf numFmtId="0" fontId="45" fillId="11" borderId="0" xfId="5" applyNumberFormat="1" applyFont="1" applyFill="1" applyBorder="1" applyAlignment="1">
      <alignment horizontal="center" vertical="center"/>
    </xf>
    <xf numFmtId="3" fontId="46" fillId="11" borderId="0" xfId="5" applyNumberFormat="1" applyFont="1" applyFill="1" applyBorder="1" applyAlignment="1">
      <alignment horizontal="center" vertical="center"/>
    </xf>
    <xf numFmtId="9" fontId="38" fillId="0" borderId="0" xfId="0" applyNumberFormat="1" applyFont="1" applyFill="1" applyAlignment="1"/>
    <xf numFmtId="0" fontId="39" fillId="0" borderId="0" xfId="0" applyFont="1" applyAlignment="1"/>
    <xf numFmtId="0" fontId="39" fillId="0" borderId="0" xfId="0" applyFont="1" applyAlignment="1">
      <alignment horizontal="center"/>
    </xf>
    <xf numFmtId="0" fontId="0" fillId="0" borderId="0" xfId="0" applyFill="1"/>
    <xf numFmtId="0" fontId="48" fillId="0" borderId="0" xfId="0" applyFont="1" applyFill="1" applyAlignment="1">
      <alignment horizontal="left" vertical="center"/>
    </xf>
    <xf numFmtId="0" fontId="3" fillId="0" borderId="0" xfId="0" applyFont="1" applyFill="1" applyAlignment="1">
      <alignment horizontal="center" vertical="center" wrapText="1"/>
    </xf>
    <xf numFmtId="0" fontId="8" fillId="0" borderId="2" xfId="0" applyFont="1" applyBorder="1"/>
    <xf numFmtId="0" fontId="8" fillId="0" borderId="2" xfId="0" applyFont="1" applyBorder="1" applyAlignment="1">
      <alignment horizontal="left"/>
    </xf>
    <xf numFmtId="164" fontId="8" fillId="0" borderId="2" xfId="2" applyNumberFormat="1" applyFont="1" applyBorder="1"/>
    <xf numFmtId="165" fontId="8" fillId="0" borderId="2" xfId="1" applyNumberFormat="1" applyFont="1" applyBorder="1"/>
    <xf numFmtId="0" fontId="8" fillId="0" borderId="0" xfId="0" applyFont="1" applyAlignment="1">
      <alignment horizontal="left"/>
    </xf>
  </cellXfs>
  <cellStyles count="6">
    <cellStyle name="Comma" xfId="1" builtinId="3"/>
    <cellStyle name="Currency" xfId="2" builtinId="4"/>
    <cellStyle name="Input" xfId="4" builtinId="20"/>
    <cellStyle name="Normal" xfId="0" builtinId="0"/>
    <cellStyle name="Normal 2" xfId="5"/>
    <cellStyle name="Percent" xfId="3" builtinId="5"/>
  </cellStyles>
  <dxfs count="6"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7" Type="http://schemas.microsoft.com/office/2006/relationships/vbaProject" Target="vbaProject.bin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6257941438316956E-2"/>
          <c:y val="5.8095369866192972E-2"/>
          <c:w val="0.97018860454825384"/>
          <c:h val="0.77143232518708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'Interactive charts'!$AM$41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</c:spPr>
          <c:invertIfNegative val="0"/>
          <c:cat>
            <c:strRef>
              <c:f>'Interactive charts'!$AF$42:$AF$53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'Interactive charts'!$AM$42:$AM$53</c:f>
              <c:numCache>
                <c:formatCode>#,##0</c:formatCode>
                <c:ptCount val="12"/>
                <c:pt idx="0">
                  <c:v>10</c:v>
                </c:pt>
                <c:pt idx="1">
                  <c:v>6</c:v>
                </c:pt>
                <c:pt idx="2">
                  <c:v>4</c:v>
                </c:pt>
                <c:pt idx="3">
                  <c:v>6</c:v>
                </c:pt>
                <c:pt idx="4">
                  <c:v>6</c:v>
                </c:pt>
                <c:pt idx="5">
                  <c:v>8</c:v>
                </c:pt>
                <c:pt idx="6">
                  <c:v>12</c:v>
                </c:pt>
                <c:pt idx="7">
                  <c:v>9</c:v>
                </c:pt>
                <c:pt idx="8">
                  <c:v>11</c:v>
                </c:pt>
                <c:pt idx="9">
                  <c:v>6</c:v>
                </c:pt>
                <c:pt idx="10">
                  <c:v>12</c:v>
                </c:pt>
                <c:pt idx="11">
                  <c:v>13</c:v>
                </c:pt>
              </c:numCache>
            </c:numRef>
          </c:val>
        </c:ser>
        <c:ser>
          <c:idx val="1"/>
          <c:order val="1"/>
          <c:tx>
            <c:strRef>
              <c:f>'Interactive charts'!$AO$41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'Interactive charts'!$AF$42:$AF$53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'Interactive charts'!$AO$42:$AO$53</c:f>
              <c:numCache>
                <c:formatCode>#,##0</c:formatCode>
                <c:ptCount val="12"/>
                <c:pt idx="0">
                  <c:v>11</c:v>
                </c:pt>
                <c:pt idx="1">
                  <c:v>8</c:v>
                </c:pt>
                <c:pt idx="2">
                  <c:v>10</c:v>
                </c:pt>
                <c:pt idx="3">
                  <c:v>7</c:v>
                </c:pt>
                <c:pt idx="4">
                  <c:v>8</c:v>
                </c:pt>
                <c:pt idx="5">
                  <c:v>12</c:v>
                </c:pt>
                <c:pt idx="6">
                  <c:v>10</c:v>
                </c:pt>
                <c:pt idx="7">
                  <c:v>8</c:v>
                </c:pt>
                <c:pt idx="8">
                  <c:v>7</c:v>
                </c:pt>
                <c:pt idx="9">
                  <c:v>9</c:v>
                </c:pt>
                <c:pt idx="10">
                  <c:v>10</c:v>
                </c:pt>
                <c:pt idx="11">
                  <c:v>6</c:v>
                </c:pt>
              </c:numCache>
            </c:numRef>
          </c:val>
        </c:ser>
        <c:ser>
          <c:idx val="2"/>
          <c:order val="2"/>
          <c:tx>
            <c:strRef>
              <c:f>'Interactive charts'!$AQ$41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rgbClr val="F58634"/>
            </a:solidFill>
          </c:spPr>
          <c:invertIfNegative val="0"/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2000">
                    <a:solidFill>
                      <a:sysClr val="windowText" lastClr="000000"/>
                    </a:solidFill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'Interactive charts'!$AF$42:$AF$53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'Interactive charts'!$AQ$42:$AQ$53</c:f>
              <c:numCache>
                <c:formatCode>#,##0</c:formatCode>
                <c:ptCount val="12"/>
                <c:pt idx="0">
                  <c:v>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39643296"/>
        <c:axId val="739641336"/>
      </c:barChart>
      <c:catAx>
        <c:axId val="739643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/>
          <a:lstStyle/>
          <a:p>
            <a:pPr>
              <a:defRPr sz="2000">
                <a:solidFill>
                  <a:schemeClr val="tx1">
                    <a:lumMod val="65000"/>
                    <a:lumOff val="35000"/>
                  </a:schemeClr>
                </a:solidFill>
              </a:defRPr>
            </a:pPr>
            <a:endParaRPr lang="en-US"/>
          </a:p>
        </c:txPr>
        <c:crossAx val="739641336"/>
        <c:crosses val="autoZero"/>
        <c:auto val="1"/>
        <c:lblAlgn val="ctr"/>
        <c:lblOffset val="100"/>
        <c:noMultiLvlLbl val="0"/>
      </c:catAx>
      <c:valAx>
        <c:axId val="739641336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2000">
                <a:solidFill>
                  <a:schemeClr val="tx1">
                    <a:lumMod val="65000"/>
                    <a:lumOff val="35000"/>
                  </a:schemeClr>
                </a:solidFill>
              </a:defRPr>
            </a:pPr>
            <a:endParaRPr lang="en-US"/>
          </a:p>
        </c:txPr>
        <c:crossAx val="739643296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20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800">
          <a:latin typeface="Segoe UI Light" panose="020B0502040204020203" pitchFamily="34" charset="0"/>
          <a:cs typeface="Segoe UI Light" panose="020B0502040204020203" pitchFamily="34" charset="0"/>
        </a:defRPr>
      </a:pPr>
      <a:endParaRPr lang="en-US"/>
    </a:p>
  </c:txPr>
  <c:printSettings>
    <c:headerFooter/>
    <c:pageMargins b="0" l="0" r="0" t="0" header="0" footer="0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7707916494800932E-2"/>
          <c:y val="2.4900794339033618E-2"/>
          <c:w val="0.94745501222042317"/>
          <c:h val="0.80271826979777305"/>
        </c:manualLayout>
      </c:layout>
      <c:lineChart>
        <c:grouping val="standard"/>
        <c:varyColors val="0"/>
        <c:ser>
          <c:idx val="0"/>
          <c:order val="0"/>
          <c:tx>
            <c:v>Median price per sq. ft.</c:v>
          </c:tx>
          <c:spPr>
            <a:ln w="76200">
              <a:solidFill>
                <a:srgbClr val="F58634"/>
              </a:solidFill>
            </a:ln>
          </c:spPr>
          <c:marker>
            <c:symbol val="none"/>
          </c:marker>
          <c:dPt>
            <c:idx val="1"/>
            <c:bubble3D val="0"/>
          </c:dPt>
          <c:dPt>
            <c:idx val="2"/>
            <c:bubble3D val="0"/>
          </c:dPt>
          <c:dPt>
            <c:idx val="5"/>
            <c:bubble3D val="0"/>
          </c:dPt>
          <c:dPt>
            <c:idx val="6"/>
            <c:bubble3D val="0"/>
          </c:dPt>
          <c:dPt>
            <c:idx val="9"/>
            <c:bubble3D val="0"/>
          </c:dPt>
          <c:dPt>
            <c:idx val="10"/>
            <c:bubble3D val="0"/>
          </c:dPt>
          <c:dPt>
            <c:idx val="13"/>
            <c:bubble3D val="0"/>
          </c:dPt>
          <c:dPt>
            <c:idx val="14"/>
            <c:bubble3D val="0"/>
          </c:dPt>
          <c:dPt>
            <c:idx val="17"/>
            <c:bubble3D val="0"/>
          </c:dPt>
          <c:dPt>
            <c:idx val="18"/>
            <c:bubble3D val="0"/>
          </c:dPt>
          <c:dPt>
            <c:idx val="21"/>
            <c:bubble3D val="0"/>
          </c:dPt>
          <c:dPt>
            <c:idx val="22"/>
            <c:bubble3D val="0"/>
          </c:dPt>
          <c:dLbls>
            <c:dLbl>
              <c:idx val="3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2000" b="0">
                    <a:solidFill>
                      <a:sysClr val="windowText" lastClr="000000"/>
                    </a:solidFill>
                    <a:latin typeface="Segoe UI Light" panose="020B0502040204020203" pitchFamily="34" charset="0"/>
                    <a:cs typeface="Segoe UI Light" panose="020B0502040204020203" pitchFamily="34" charset="0"/>
                  </a:defRPr>
                </a:pPr>
                <a:endParaRPr lang="en-US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49"/>
              <c:pt idx="0">
                <c:v>Jan 2012</c:v>
              </c:pt>
              <c:pt idx="1">
                <c:v>Feb 2012</c:v>
              </c:pt>
              <c:pt idx="2">
                <c:v>Mar 2012</c:v>
              </c:pt>
              <c:pt idx="3">
                <c:v>Apr 2012</c:v>
              </c:pt>
              <c:pt idx="4">
                <c:v>May 2012</c:v>
              </c:pt>
              <c:pt idx="5">
                <c:v>Jun 2012</c:v>
              </c:pt>
              <c:pt idx="6">
                <c:v>Jul 2012</c:v>
              </c:pt>
              <c:pt idx="7">
                <c:v>Aug 2012</c:v>
              </c:pt>
              <c:pt idx="8">
                <c:v>Sep 2012</c:v>
              </c:pt>
              <c:pt idx="9">
                <c:v>Oct 2012</c:v>
              </c:pt>
              <c:pt idx="10">
                <c:v>Nov 2012</c:v>
              </c:pt>
              <c:pt idx="11">
                <c:v>Dec 2012</c:v>
              </c:pt>
              <c:pt idx="12">
                <c:v>Jan 2013</c:v>
              </c:pt>
              <c:pt idx="13">
                <c:v>Feb 2013</c:v>
              </c:pt>
              <c:pt idx="14">
                <c:v>Mar 2013</c:v>
              </c:pt>
              <c:pt idx="15">
                <c:v>Apr 2013</c:v>
              </c:pt>
              <c:pt idx="16">
                <c:v>May 2013</c:v>
              </c:pt>
              <c:pt idx="17">
                <c:v>Jun 2013</c:v>
              </c:pt>
              <c:pt idx="18">
                <c:v>Jul 2013</c:v>
              </c:pt>
              <c:pt idx="19">
                <c:v>Aug 2013</c:v>
              </c:pt>
              <c:pt idx="20">
                <c:v>Sep 2013</c:v>
              </c:pt>
              <c:pt idx="21">
                <c:v>Oct 2013</c:v>
              </c:pt>
              <c:pt idx="22">
                <c:v>Nov 2013</c:v>
              </c:pt>
              <c:pt idx="23">
                <c:v>Dec 2013</c:v>
              </c:pt>
              <c:pt idx="24">
                <c:v>Jan 2014</c:v>
              </c:pt>
              <c:pt idx="25">
                <c:v>Feb 2014</c:v>
              </c:pt>
              <c:pt idx="26">
                <c:v>Mar 2014</c:v>
              </c:pt>
              <c:pt idx="27">
                <c:v>Apr 2014</c:v>
              </c:pt>
              <c:pt idx="28">
                <c:v>May 2014</c:v>
              </c:pt>
              <c:pt idx="29">
                <c:v>Jun 2014</c:v>
              </c:pt>
              <c:pt idx="30">
                <c:v>Jul 2014</c:v>
              </c:pt>
              <c:pt idx="31">
                <c:v>Aug 2014</c:v>
              </c:pt>
              <c:pt idx="32">
                <c:v>Sep 2014</c:v>
              </c:pt>
              <c:pt idx="33">
                <c:v>Oct 2014</c:v>
              </c:pt>
              <c:pt idx="34">
                <c:v>Nov 2014</c:v>
              </c:pt>
              <c:pt idx="35">
                <c:v>Dec 2014</c:v>
              </c:pt>
              <c:pt idx="36">
                <c:v>Jan 2015</c:v>
              </c:pt>
              <c:pt idx="37">
                <c:v>Feb 2015</c:v>
              </c:pt>
              <c:pt idx="38">
                <c:v>Mar 2015</c:v>
              </c:pt>
              <c:pt idx="39">
                <c:v>Apr 2015</c:v>
              </c:pt>
              <c:pt idx="40">
                <c:v>May 2015</c:v>
              </c:pt>
              <c:pt idx="41">
                <c:v>Jun 2015</c:v>
              </c:pt>
              <c:pt idx="42">
                <c:v>Jul 2015</c:v>
              </c:pt>
              <c:pt idx="43">
                <c:v>Aug 2015</c:v>
              </c:pt>
              <c:pt idx="44">
                <c:v>Sep 2015</c:v>
              </c:pt>
              <c:pt idx="45">
                <c:v>Oct 2015</c:v>
              </c:pt>
              <c:pt idx="46">
                <c:v>Nov 2015</c:v>
              </c:pt>
              <c:pt idx="47">
                <c:v>Dec 2015</c:v>
              </c:pt>
              <c:pt idx="48">
                <c:v>Jan 2016</c:v>
              </c:pt>
            </c:strLit>
          </c:cat>
          <c:val>
            <c:numLit>
              <c:formatCode>"$"#,##0</c:formatCode>
              <c:ptCount val="49"/>
              <c:pt idx="0">
                <c:v>521.21212121212113</c:v>
              </c:pt>
              <c:pt idx="1">
                <c:v>372.30769230769204</c:v>
              </c:pt>
              <c:pt idx="2">
                <c:v>276.67436489607405</c:v>
              </c:pt>
              <c:pt idx="3">
                <c:v>641.95885928003702</c:v>
              </c:pt>
              <c:pt idx="4">
                <c:v>482.47870563674303</c:v>
              </c:pt>
              <c:pt idx="5">
                <c:v>510.03401360544206</c:v>
              </c:pt>
              <c:pt idx="6">
                <c:v>554.83028720626601</c:v>
              </c:pt>
              <c:pt idx="7">
                <c:v>534.1651812240051</c:v>
              </c:pt>
              <c:pt idx="8">
                <c:v>451.75438596491199</c:v>
              </c:pt>
              <c:pt idx="9">
                <c:v>611.11111111111109</c:v>
              </c:pt>
              <c:pt idx="10">
                <c:v>579.88165680473412</c:v>
              </c:pt>
              <c:pt idx="11">
                <c:v>421.56862745097999</c:v>
              </c:pt>
              <c:pt idx="12">
                <c:v>682.03879325155503</c:v>
              </c:pt>
              <c:pt idx="13">
                <c:v>421.30999342537802</c:v>
              </c:pt>
              <c:pt idx="14">
                <c:v>483.25963360707505</c:v>
              </c:pt>
              <c:pt idx="15">
                <c:v>751.11812454010305</c:v>
              </c:pt>
              <c:pt idx="16">
                <c:v>509.09090909090901</c:v>
              </c:pt>
              <c:pt idx="17">
                <c:v>691.09947643979103</c:v>
              </c:pt>
              <c:pt idx="18">
                <c:v>533.80503144654108</c:v>
              </c:pt>
              <c:pt idx="19">
                <c:v>707.96460176991206</c:v>
              </c:pt>
              <c:pt idx="20">
                <c:v>0</c:v>
              </c:pt>
              <c:pt idx="21">
                <c:v>459.20918422708803</c:v>
              </c:pt>
              <c:pt idx="22">
                <c:v>574.11273486430105</c:v>
              </c:pt>
              <c:pt idx="23">
                <c:v>690.02860578193497</c:v>
              </c:pt>
              <c:pt idx="24">
                <c:v>733.08253291862502</c:v>
              </c:pt>
              <c:pt idx="25">
                <c:v>1012.39669421488</c:v>
              </c:pt>
              <c:pt idx="26">
                <c:v>477.77777777777806</c:v>
              </c:pt>
              <c:pt idx="27">
                <c:v>566.90957338008593</c:v>
              </c:pt>
              <c:pt idx="28">
                <c:v>397.142857142857</c:v>
              </c:pt>
              <c:pt idx="29">
                <c:v>730.76923076923106</c:v>
              </c:pt>
              <c:pt idx="30">
                <c:v>610.04108585149811</c:v>
              </c:pt>
              <c:pt idx="31">
                <c:v>817.61006289308204</c:v>
              </c:pt>
              <c:pt idx="32">
                <c:v>693.06930693069296</c:v>
              </c:pt>
              <c:pt idx="33">
                <c:v>629.7548605240911</c:v>
              </c:pt>
              <c:pt idx="34">
                <c:v>749.77634639470398</c:v>
              </c:pt>
              <c:pt idx="35">
                <c:v>753.02958579881704</c:v>
              </c:pt>
              <c:pt idx="36">
                <c:v>868.62244897959215</c:v>
              </c:pt>
              <c:pt idx="37">
                <c:v>410.03985576010604</c:v>
              </c:pt>
              <c:pt idx="38">
                <c:v>730.76923076923106</c:v>
              </c:pt>
              <c:pt idx="39">
                <c:v>883.75</c:v>
              </c:pt>
              <c:pt idx="40">
                <c:v>644.71879286694104</c:v>
              </c:pt>
              <c:pt idx="41">
                <c:v>816.147628669916</c:v>
              </c:pt>
              <c:pt idx="42">
                <c:v>676.10062893081806</c:v>
              </c:pt>
              <c:pt idx="43">
                <c:v>518.75</c:v>
              </c:pt>
              <c:pt idx="44">
                <c:v>758.04661487236399</c:v>
              </c:pt>
              <c:pt idx="45">
                <c:v>878.04214929214902</c:v>
              </c:pt>
              <c:pt idx="46">
                <c:v>714.66666666666708</c:v>
              </c:pt>
              <c:pt idx="47">
                <c:v>958.987783595113</c:v>
              </c:pt>
              <c:pt idx="48">
                <c:v>826.02826569314311</c:v>
              </c:pt>
            </c:numLit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39645648"/>
        <c:axId val="739639376"/>
      </c:lineChart>
      <c:catAx>
        <c:axId val="73964564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>
            <a:solidFill>
              <a:schemeClr val="tx1">
                <a:lumMod val="50000"/>
                <a:lumOff val="50000"/>
              </a:schemeClr>
            </a:solidFill>
          </a:ln>
        </c:spPr>
        <c:txPr>
          <a:bodyPr rot="-3540000"/>
          <a:lstStyle/>
          <a:p>
            <a:pPr>
              <a:defRPr sz="2000" b="0">
                <a:solidFill>
                  <a:schemeClr val="tx1">
                    <a:lumMod val="65000"/>
                    <a:lumOff val="35000"/>
                  </a:schemeClr>
                </a:solidFill>
                <a:latin typeface="Segoe UI Light" panose="020B0502040204020203" pitchFamily="34" charset="0"/>
                <a:cs typeface="Segoe UI Light" panose="020B0502040204020203" pitchFamily="34" charset="0"/>
              </a:defRPr>
            </a:pPr>
            <a:endParaRPr lang="en-US"/>
          </a:p>
        </c:txPr>
        <c:crossAx val="739639376"/>
        <c:crosses val="autoZero"/>
        <c:auto val="1"/>
        <c:lblAlgn val="ctr"/>
        <c:lblOffset val="100"/>
        <c:noMultiLvlLbl val="0"/>
      </c:catAx>
      <c:valAx>
        <c:axId val="739639376"/>
        <c:scaling>
          <c:orientation val="minMax"/>
          <c:min val="0"/>
        </c:scaling>
        <c:delete val="0"/>
        <c:axPos val="l"/>
        <c:numFmt formatCode="&quot;$&quot;#,##0" sourceLinked="1"/>
        <c:majorTickMark val="out"/>
        <c:minorTickMark val="none"/>
        <c:tickLblPos val="nextTo"/>
        <c:spPr>
          <a:ln w="9525">
            <a:solidFill>
              <a:schemeClr val="tx1">
                <a:lumMod val="50000"/>
                <a:lumOff val="50000"/>
              </a:schemeClr>
            </a:solidFill>
          </a:ln>
        </c:spPr>
        <c:txPr>
          <a:bodyPr/>
          <a:lstStyle/>
          <a:p>
            <a:pPr>
              <a:defRPr sz="2000" b="0">
                <a:solidFill>
                  <a:schemeClr val="tx1">
                    <a:lumMod val="65000"/>
                    <a:lumOff val="35000"/>
                  </a:schemeClr>
                </a:solidFill>
                <a:latin typeface="Segoe UI Light" panose="020B0502040204020203" pitchFamily="34" charset="0"/>
                <a:cs typeface="Segoe UI Light" panose="020B0502040204020203" pitchFamily="34" charset="0"/>
              </a:defRPr>
            </a:pPr>
            <a:endParaRPr lang="en-US"/>
          </a:p>
        </c:txPr>
        <c:crossAx val="739645648"/>
        <c:crosses val="autoZero"/>
        <c:crossBetween val="between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6169787172728275E-2"/>
          <c:y val="2.7707605404341449E-2"/>
          <c:w val="0.94381297870597181"/>
          <c:h val="0.72070636243462272"/>
        </c:manualLayout>
      </c:layout>
      <c:barChart>
        <c:barDir val="col"/>
        <c:grouping val="clustered"/>
        <c:varyColors val="0"/>
        <c:ser>
          <c:idx val="1"/>
          <c:order val="0"/>
          <c:tx>
            <c:v>Median sale price</c:v>
          </c:tx>
          <c:spPr>
            <a:solidFill>
              <a:schemeClr val="accent1"/>
            </a:solidFill>
          </c:spPr>
          <c:invertIfNegative val="0"/>
          <c:dLbls>
            <c:dLbl>
              <c:idx val="36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8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[&gt;=1000]&quot;$&quot;##,##0,&quot;K&quot;;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2000">
                    <a:solidFill>
                      <a:sysClr val="windowText" lastClr="000000"/>
                    </a:solidFill>
                    <a:latin typeface="Segoe UI Light" panose="020B0502040204020203" pitchFamily="34" charset="0"/>
                    <a:cs typeface="Segoe UI Light" panose="020B0502040204020203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49"/>
              <c:pt idx="0">
                <c:v>Jan 2012</c:v>
              </c:pt>
              <c:pt idx="1">
                <c:v>Feb 2012</c:v>
              </c:pt>
              <c:pt idx="2">
                <c:v>Mar 2012</c:v>
              </c:pt>
              <c:pt idx="3">
                <c:v>Apr 2012</c:v>
              </c:pt>
              <c:pt idx="4">
                <c:v>May 2012</c:v>
              </c:pt>
              <c:pt idx="5">
                <c:v>Jun 2012</c:v>
              </c:pt>
              <c:pt idx="6">
                <c:v>Jul 2012</c:v>
              </c:pt>
              <c:pt idx="7">
                <c:v>Aug 2012</c:v>
              </c:pt>
              <c:pt idx="8">
                <c:v>Sep 2012</c:v>
              </c:pt>
              <c:pt idx="9">
                <c:v>Oct 2012</c:v>
              </c:pt>
              <c:pt idx="10">
                <c:v>Nov 2012</c:v>
              </c:pt>
              <c:pt idx="11">
                <c:v>Dec 2012</c:v>
              </c:pt>
              <c:pt idx="12">
                <c:v>Jan 2013</c:v>
              </c:pt>
              <c:pt idx="13">
                <c:v>Feb 2013</c:v>
              </c:pt>
              <c:pt idx="14">
                <c:v>Mar 2013</c:v>
              </c:pt>
              <c:pt idx="15">
                <c:v>Apr 2013</c:v>
              </c:pt>
              <c:pt idx="16">
                <c:v>May 2013</c:v>
              </c:pt>
              <c:pt idx="17">
                <c:v>Jun 2013</c:v>
              </c:pt>
              <c:pt idx="18">
                <c:v>Jul 2013</c:v>
              </c:pt>
              <c:pt idx="19">
                <c:v>Aug 2013</c:v>
              </c:pt>
              <c:pt idx="20">
                <c:v>Sep 2013</c:v>
              </c:pt>
              <c:pt idx="21">
                <c:v>Oct 2013</c:v>
              </c:pt>
              <c:pt idx="22">
                <c:v>Nov 2013</c:v>
              </c:pt>
              <c:pt idx="23">
                <c:v>Dec 2013</c:v>
              </c:pt>
              <c:pt idx="24">
                <c:v>Jan 2014</c:v>
              </c:pt>
              <c:pt idx="25">
                <c:v>Feb 2014</c:v>
              </c:pt>
              <c:pt idx="26">
                <c:v>Mar 2014</c:v>
              </c:pt>
              <c:pt idx="27">
                <c:v>Apr 2014</c:v>
              </c:pt>
              <c:pt idx="28">
                <c:v>May 2014</c:v>
              </c:pt>
              <c:pt idx="29">
                <c:v>Jun 2014</c:v>
              </c:pt>
              <c:pt idx="30">
                <c:v>Jul 2014</c:v>
              </c:pt>
              <c:pt idx="31">
                <c:v>Aug 2014</c:v>
              </c:pt>
              <c:pt idx="32">
                <c:v>Sep 2014</c:v>
              </c:pt>
              <c:pt idx="33">
                <c:v>Oct 2014</c:v>
              </c:pt>
              <c:pt idx="34">
                <c:v>Nov 2014</c:v>
              </c:pt>
              <c:pt idx="35">
                <c:v>Dec 2014</c:v>
              </c:pt>
              <c:pt idx="36">
                <c:v>Jan 2015</c:v>
              </c:pt>
              <c:pt idx="37">
                <c:v>Feb 2015</c:v>
              </c:pt>
              <c:pt idx="38">
                <c:v>Mar 2015</c:v>
              </c:pt>
              <c:pt idx="39">
                <c:v>Apr 2015</c:v>
              </c:pt>
              <c:pt idx="40">
                <c:v>May 2015</c:v>
              </c:pt>
              <c:pt idx="41">
                <c:v>Jun 2015</c:v>
              </c:pt>
              <c:pt idx="42">
                <c:v>Jul 2015</c:v>
              </c:pt>
              <c:pt idx="43">
                <c:v>Aug 2015</c:v>
              </c:pt>
              <c:pt idx="44">
                <c:v>Sep 2015</c:v>
              </c:pt>
              <c:pt idx="45">
                <c:v>Oct 2015</c:v>
              </c:pt>
              <c:pt idx="46">
                <c:v>Nov 2015</c:v>
              </c:pt>
              <c:pt idx="47">
                <c:v>Dec 2015</c:v>
              </c:pt>
              <c:pt idx="48">
                <c:v>Jan 2016</c:v>
              </c:pt>
            </c:strLit>
          </c:cat>
          <c:val>
            <c:numLit>
              <c:formatCode>"$"#,##0</c:formatCode>
              <c:ptCount val="49"/>
              <c:pt idx="0">
                <c:v>447500</c:v>
              </c:pt>
              <c:pt idx="1">
                <c:v>368750</c:v>
              </c:pt>
              <c:pt idx="2">
                <c:v>279250</c:v>
              </c:pt>
              <c:pt idx="3">
                <c:v>347800</c:v>
              </c:pt>
              <c:pt idx="4">
                <c:v>400000</c:v>
              </c:pt>
              <c:pt idx="5">
                <c:v>564973.125</c:v>
              </c:pt>
              <c:pt idx="6">
                <c:v>442000</c:v>
              </c:pt>
              <c:pt idx="7">
                <c:v>427500</c:v>
              </c:pt>
              <c:pt idx="8">
                <c:v>350000</c:v>
              </c:pt>
              <c:pt idx="9">
                <c:v>429000</c:v>
              </c:pt>
              <c:pt idx="10">
                <c:v>586113.75</c:v>
              </c:pt>
              <c:pt idx="11">
                <c:v>428500</c:v>
              </c:pt>
              <c:pt idx="12">
                <c:v>900000</c:v>
              </c:pt>
              <c:pt idx="13">
                <c:v>470000</c:v>
              </c:pt>
              <c:pt idx="14">
                <c:v>417000</c:v>
              </c:pt>
              <c:pt idx="15">
                <c:v>436000</c:v>
              </c:pt>
              <c:pt idx="16">
                <c:v>410000</c:v>
              </c:pt>
              <c:pt idx="17">
                <c:v>455000</c:v>
              </c:pt>
              <c:pt idx="18">
                <c:v>490000</c:v>
              </c:pt>
              <c:pt idx="19">
                <c:v>540050</c:v>
              </c:pt>
              <c:pt idx="20">
                <c:v>475500</c:v>
              </c:pt>
              <c:pt idx="21">
                <c:v>420000</c:v>
              </c:pt>
              <c:pt idx="22">
                <c:v>514750</c:v>
              </c:pt>
              <c:pt idx="23">
                <c:v>560500</c:v>
              </c:pt>
              <c:pt idx="24">
                <c:v>578500</c:v>
              </c:pt>
              <c:pt idx="25">
                <c:v>555000</c:v>
              </c:pt>
              <c:pt idx="26">
                <c:v>335000</c:v>
              </c:pt>
              <c:pt idx="27">
                <c:v>579905.25</c:v>
              </c:pt>
              <c:pt idx="28">
                <c:v>324000</c:v>
              </c:pt>
              <c:pt idx="29">
                <c:v>599000</c:v>
              </c:pt>
              <c:pt idx="30">
                <c:v>717500</c:v>
              </c:pt>
              <c:pt idx="31">
                <c:v>390000</c:v>
              </c:pt>
              <c:pt idx="32">
                <c:v>472000</c:v>
              </c:pt>
              <c:pt idx="33">
                <c:v>718129.5</c:v>
              </c:pt>
              <c:pt idx="34">
                <c:v>514500</c:v>
              </c:pt>
              <c:pt idx="35">
                <c:v>760000</c:v>
              </c:pt>
              <c:pt idx="36">
                <c:v>399000</c:v>
              </c:pt>
              <c:pt idx="37">
                <c:v>582500</c:v>
              </c:pt>
              <c:pt idx="38">
                <c:v>518000</c:v>
              </c:pt>
              <c:pt idx="39">
                <c:v>555000</c:v>
              </c:pt>
              <c:pt idx="40">
                <c:v>540000</c:v>
              </c:pt>
              <c:pt idx="41">
                <c:v>522500</c:v>
              </c:pt>
              <c:pt idx="42">
                <c:v>637500</c:v>
              </c:pt>
              <c:pt idx="43">
                <c:v>504750</c:v>
              </c:pt>
              <c:pt idx="44">
                <c:v>675000</c:v>
              </c:pt>
              <c:pt idx="45">
                <c:v>810000</c:v>
              </c:pt>
              <c:pt idx="46">
                <c:v>619000</c:v>
              </c:pt>
              <c:pt idx="47">
                <c:v>870000</c:v>
              </c:pt>
              <c:pt idx="48">
                <c:v>730000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39644472"/>
        <c:axId val="739644864"/>
      </c:barChart>
      <c:catAx>
        <c:axId val="7396444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3540000"/>
          <a:lstStyle/>
          <a:p>
            <a:pPr>
              <a:defRPr sz="2000" b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 Light" panose="020B0502040204020203" pitchFamily="34" charset="0"/>
                <a:cs typeface="Segoe UI Light" panose="020B0502040204020203" pitchFamily="34" charset="0"/>
              </a:defRPr>
            </a:pPr>
            <a:endParaRPr lang="en-US"/>
          </a:p>
        </c:txPr>
        <c:crossAx val="739644864"/>
        <c:crossesAt val="0"/>
        <c:auto val="1"/>
        <c:lblAlgn val="ctr"/>
        <c:lblOffset val="100"/>
        <c:noMultiLvlLbl val="0"/>
      </c:catAx>
      <c:valAx>
        <c:axId val="739644864"/>
        <c:scaling>
          <c:orientation val="minMax"/>
        </c:scaling>
        <c:delete val="0"/>
        <c:axPos val="l"/>
        <c:numFmt formatCode="[&gt;=1000]&quot;$&quot;##,##0,&quot;K&quot;;0" sourceLinked="0"/>
        <c:majorTickMark val="out"/>
        <c:minorTickMark val="none"/>
        <c:tickLblPos val="nextTo"/>
        <c:txPr>
          <a:bodyPr/>
          <a:lstStyle/>
          <a:p>
            <a:pPr>
              <a:defRPr sz="2000" b="0">
                <a:solidFill>
                  <a:schemeClr val="tx1">
                    <a:lumMod val="65000"/>
                    <a:lumOff val="35000"/>
                  </a:schemeClr>
                </a:solidFill>
                <a:latin typeface="Segoe UI Light" panose="020B0502040204020203" pitchFamily="34" charset="0"/>
                <a:cs typeface="Segoe UI Light" panose="020B0502040204020203" pitchFamily="34" charset="0"/>
              </a:defRPr>
            </a:pPr>
            <a:endParaRPr lang="en-US"/>
          </a:p>
        </c:txPr>
        <c:crossAx val="739644472"/>
        <c:crosses val="autoZero"/>
        <c:crossBetween val="between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1112399411612011E-2"/>
          <c:y val="2.7707605404341449E-2"/>
          <c:w val="0.96187527454989752"/>
          <c:h val="0.79187189182463957"/>
        </c:manualLayout>
      </c:layout>
      <c:barChart>
        <c:barDir val="col"/>
        <c:grouping val="clustered"/>
        <c:varyColors val="0"/>
        <c:ser>
          <c:idx val="1"/>
          <c:order val="0"/>
          <c:spPr>
            <a:solidFill>
              <a:schemeClr val="accent1"/>
            </a:solidFill>
          </c:spPr>
          <c:invertIfNegative val="0"/>
          <c:dLbls>
            <c:dLbl>
              <c:idx val="19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3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[&gt;=1000]&quot;$&quot;##,##0,&quot;K&quot;;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2000">
                    <a:solidFill>
                      <a:sysClr val="windowText" lastClr="000000"/>
                    </a:solidFill>
                    <a:latin typeface="Segoe UI Light" panose="020B0502040204020203" pitchFamily="34" charset="0"/>
                    <a:cs typeface="Segoe UI Light" panose="020B0502040204020203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4"/>
              <c:pt idx="0">
                <c:v>Q1 2010</c:v>
              </c:pt>
              <c:pt idx="1">
                <c:v>Q2 2010</c:v>
              </c:pt>
              <c:pt idx="2">
                <c:v>Q3 2010</c:v>
              </c:pt>
              <c:pt idx="3">
                <c:v>Q4 2010</c:v>
              </c:pt>
              <c:pt idx="4">
                <c:v>Q1 2011</c:v>
              </c:pt>
              <c:pt idx="5">
                <c:v>Q2 2011</c:v>
              </c:pt>
              <c:pt idx="6">
                <c:v>Q3 2011</c:v>
              </c:pt>
              <c:pt idx="7">
                <c:v>Q4 2011</c:v>
              </c:pt>
              <c:pt idx="8">
                <c:v>Q1 2012</c:v>
              </c:pt>
              <c:pt idx="9">
                <c:v>Q2 2012</c:v>
              </c:pt>
              <c:pt idx="10">
                <c:v>Q3 2012</c:v>
              </c:pt>
              <c:pt idx="11">
                <c:v>Q4 2012</c:v>
              </c:pt>
              <c:pt idx="12">
                <c:v>Q1 2013</c:v>
              </c:pt>
              <c:pt idx="13">
                <c:v>Q2 2013</c:v>
              </c:pt>
              <c:pt idx="14">
                <c:v>Q3 2013</c:v>
              </c:pt>
              <c:pt idx="15">
                <c:v>Q4 2013</c:v>
              </c:pt>
              <c:pt idx="16">
                <c:v>Q1 2014</c:v>
              </c:pt>
              <c:pt idx="17">
                <c:v>Q2 2014</c:v>
              </c:pt>
              <c:pt idx="18">
                <c:v>Q3 2014</c:v>
              </c:pt>
              <c:pt idx="19">
                <c:v>Q4 2014</c:v>
              </c:pt>
              <c:pt idx="20">
                <c:v>Q1 2015</c:v>
              </c:pt>
              <c:pt idx="21">
                <c:v>Q2 2015</c:v>
              </c:pt>
              <c:pt idx="22">
                <c:v>Q3 2015</c:v>
              </c:pt>
              <c:pt idx="23">
                <c:v>Q4 2015</c:v>
              </c:pt>
            </c:strLit>
          </c:cat>
          <c:val>
            <c:numLit>
              <c:formatCode>General</c:formatCode>
              <c:ptCount val="24"/>
              <c:pt idx="0">
                <c:v>342000</c:v>
              </c:pt>
              <c:pt idx="1">
                <c:v>385000</c:v>
              </c:pt>
              <c:pt idx="2">
                <c:v>461750</c:v>
              </c:pt>
              <c:pt idx="3">
                <c:v>395000</c:v>
              </c:pt>
              <c:pt idx="4">
                <c:v>480000</c:v>
              </c:pt>
              <c:pt idx="5">
                <c:v>477000</c:v>
              </c:pt>
              <c:pt idx="6">
                <c:v>397500</c:v>
              </c:pt>
              <c:pt idx="7">
                <c:v>490000</c:v>
              </c:pt>
              <c:pt idx="8">
                <c:v>368750</c:v>
              </c:pt>
              <c:pt idx="9">
                <c:v>431107.3</c:v>
              </c:pt>
              <c:pt idx="10">
                <c:v>425000</c:v>
              </c:pt>
              <c:pt idx="11">
                <c:v>440000</c:v>
              </c:pt>
              <c:pt idx="12">
                <c:v>457201.72000000003</c:v>
              </c:pt>
              <c:pt idx="13">
                <c:v>436000</c:v>
              </c:pt>
              <c:pt idx="14">
                <c:v>495000</c:v>
              </c:pt>
              <c:pt idx="15">
                <c:v>485000</c:v>
              </c:pt>
              <c:pt idx="16">
                <c:v>495000</c:v>
              </c:pt>
              <c:pt idx="17">
                <c:v>492500</c:v>
              </c:pt>
              <c:pt idx="18">
                <c:v>491750</c:v>
              </c:pt>
              <c:pt idx="19">
                <c:v>590000</c:v>
              </c:pt>
              <c:pt idx="20">
                <c:v>555233.32999999996</c:v>
              </c:pt>
              <c:pt idx="21">
                <c:v>550000</c:v>
              </c:pt>
              <c:pt idx="22">
                <c:v>630000</c:v>
              </c:pt>
              <c:pt idx="23">
                <c:v>777774.20000000007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1037640"/>
        <c:axId val="431035288"/>
      </c:barChart>
      <c:catAx>
        <c:axId val="431037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3540000"/>
          <a:lstStyle/>
          <a:p>
            <a:pPr>
              <a:defRPr sz="2000" b="1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 Light" panose="020B0502040204020203" pitchFamily="34" charset="0"/>
                <a:cs typeface="Segoe UI Light" panose="020B0502040204020203" pitchFamily="34" charset="0"/>
              </a:defRPr>
            </a:pPr>
            <a:endParaRPr lang="en-US"/>
          </a:p>
        </c:txPr>
        <c:crossAx val="431035288"/>
        <c:crossesAt val="0"/>
        <c:auto val="1"/>
        <c:lblAlgn val="ctr"/>
        <c:lblOffset val="100"/>
        <c:noMultiLvlLbl val="0"/>
      </c:catAx>
      <c:valAx>
        <c:axId val="431035288"/>
        <c:scaling>
          <c:orientation val="minMax"/>
        </c:scaling>
        <c:delete val="0"/>
        <c:axPos val="l"/>
        <c:numFmt formatCode="[&gt;=1000]&quot;$&quot;##,##0,&quot;K&quot;;0" sourceLinked="0"/>
        <c:majorTickMark val="out"/>
        <c:minorTickMark val="none"/>
        <c:tickLblPos val="nextTo"/>
        <c:txPr>
          <a:bodyPr/>
          <a:lstStyle/>
          <a:p>
            <a:pPr>
              <a:defRPr sz="2000" b="0">
                <a:solidFill>
                  <a:schemeClr val="tx1">
                    <a:lumMod val="65000"/>
                    <a:lumOff val="35000"/>
                  </a:schemeClr>
                </a:solidFill>
                <a:latin typeface="Segoe UI Light" panose="020B0502040204020203" pitchFamily="34" charset="0"/>
                <a:cs typeface="Segoe UI Light" panose="020B0502040204020203" pitchFamily="34" charset="0"/>
              </a:defRPr>
            </a:pPr>
            <a:endParaRPr lang="en-US"/>
          </a:p>
        </c:txPr>
        <c:crossAx val="431037640"/>
        <c:crosses val="autoZero"/>
        <c:crossBetween val="between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2608914622328588E-2"/>
          <c:y val="2.6490201834912481E-2"/>
          <c:w val="0.86112556398028528"/>
          <c:h val="0.97350977959422558"/>
        </c:manualLayout>
      </c:layout>
      <c:doughnutChart>
        <c:varyColors val="1"/>
        <c:ser>
          <c:idx val="0"/>
          <c:order val="0"/>
          <c:spPr>
            <a:solidFill>
              <a:srgbClr val="F58634"/>
            </a:solidFill>
            <a:ln>
              <a:solidFill>
                <a:schemeClr val="bg1"/>
              </a:solidFill>
            </a:ln>
          </c:spPr>
          <c:dPt>
            <c:idx val="0"/>
            <c:bubble3D val="0"/>
          </c:dPt>
          <c:dPt>
            <c:idx val="1"/>
            <c:bubble3D val="0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bg1"/>
                </a:solidFill>
              </a:ln>
            </c:spPr>
          </c:dPt>
          <c:dPt>
            <c:idx val="2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chemeClr val="bg1"/>
                </a:solidFill>
              </a:ln>
            </c:spPr>
          </c:dPt>
          <c:val>
            <c:numRef>
              <c:f>'Interactive charts'!$BE$30:$BE$32</c:f>
              <c:numCache>
                <c:formatCode>#,##0_);[Red]\(#,##0\)</c:formatCode>
                <c:ptCount val="3"/>
                <c:pt idx="0">
                  <c:v>4</c:v>
                </c:pt>
                <c:pt idx="1">
                  <c:v>4</c:v>
                </c:pt>
                <c:pt idx="2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'Interactive charts'!$AT$30:$AT$32</c15:sqref>
                        </c15:formulaRef>
                      </c:ext>
                    </c:extLst>
                    <c:strCache>
                      <c:ptCount val="3"/>
                      <c:pt idx="0">
                        <c:v>Condos</c:v>
                      </c:pt>
                      <c:pt idx="1">
                        <c:v>Co-ops</c:v>
                      </c:pt>
                      <c:pt idx="2">
                        <c:v>Houses</c:v>
                      </c:pt>
                    </c:strCache>
                  </c:strRef>
                </c15:cat>
              </c15:filteredCategoryTitle>
            </c:ext>
          </c:extLst>
        </c:ser>
        <c:ser>
          <c:idx val="1"/>
          <c:order val="1"/>
          <c:val>
            <c:numRef>
              <c:f>'Interactive charts'!$BF$30:$BF$32</c:f>
              <c:numCache>
                <c:formatCode>#,##0_);[Red]\(#,##0\)</c:formatCode>
                <c:ptCount val="3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'Interactive charts'!$AT$30:$AT$32</c15:sqref>
                        </c15:formulaRef>
                      </c:ext>
                    </c:extLst>
                    <c:strCache>
                      <c:ptCount val="3"/>
                      <c:pt idx="0">
                        <c:v>Condos</c:v>
                      </c:pt>
                      <c:pt idx="1">
                        <c:v>Co-ops</c:v>
                      </c:pt>
                      <c:pt idx="2">
                        <c:v>Houses</c:v>
                      </c:pt>
                    </c:strCache>
                  </c: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90"/>
        <c:holeSize val="54"/>
      </c:doughnutChart>
    </c:plotArea>
    <c:plotVisOnly val="0"/>
    <c:dispBlanksAs val="gap"/>
    <c:showDLblsOverMax val="0"/>
  </c:chart>
  <c:spPr>
    <a:noFill/>
    <a:ln w="0">
      <a:noFill/>
    </a:ln>
    <a:effectLst>
      <a:softEdge rad="38100"/>
    </a:effectLst>
  </c:spPr>
  <c:printSettings>
    <c:headerFooter/>
    <c:pageMargins b="0.75" l="0.7" r="0.7" t="0.75" header="0.3" footer="0.3"/>
    <c:pageSetup orientation="portrait"/>
  </c:printSettings>
  <c:userShapes r:id="rId1"/>
</c:chartSpace>
</file>

<file path=xl/ctrlProps/ctrlProp1.xml><?xml version="1.0" encoding="utf-8"?>
<formControlPr xmlns="http://schemas.microsoft.com/office/spreadsheetml/2009/9/main" objectType="Button" lockText="1"/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.xml"/><Relationship Id="rId3" Type="http://schemas.openxmlformats.org/officeDocument/2006/relationships/chart" Target="../charts/chart1.xml"/><Relationship Id="rId7" Type="http://schemas.openxmlformats.org/officeDocument/2006/relationships/image" Target="../media/image2.png"/><Relationship Id="rId12" Type="http://schemas.openxmlformats.org/officeDocument/2006/relationships/image" Target="file:///C:\Reports\Brooklyn_Windsor%20Terrace.png" TargetMode="External"/><Relationship Id="rId2" Type="http://schemas.openxmlformats.org/officeDocument/2006/relationships/image" Target="file:///C:\Reports\Brooklyn.jpg" TargetMode="External"/><Relationship Id="rId1" Type="http://schemas.openxmlformats.org/officeDocument/2006/relationships/image" Target="../media/image1.jpg"/><Relationship Id="rId6" Type="http://schemas.openxmlformats.org/officeDocument/2006/relationships/chart" Target="../charts/chart4.xml"/><Relationship Id="rId11" Type="http://schemas.openxmlformats.org/officeDocument/2006/relationships/image" Target="../media/image5.png"/><Relationship Id="rId5" Type="http://schemas.openxmlformats.org/officeDocument/2006/relationships/chart" Target="../charts/chart3.xml"/><Relationship Id="rId10" Type="http://schemas.openxmlformats.org/officeDocument/2006/relationships/image" Target="../media/image4.png"/><Relationship Id="rId4" Type="http://schemas.openxmlformats.org/officeDocument/2006/relationships/chart" Target="../charts/chart2.xml"/><Relationship Id="rId9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1302917</xdr:colOff>
      <xdr:row>71</xdr:row>
      <xdr:rowOff>0</xdr:rowOff>
    </xdr:to>
    <xdr:pic>
      <xdr:nvPicPr>
        <xdr:cNvPr id="2" name="Cov"/>
        <xdr:cNvPicPr>
          <a:picLocks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0476742" cy="33413700"/>
        </a:xfrm>
        <a:prstGeom prst="rect">
          <a:avLst/>
        </a:prstGeom>
      </xdr:spPr>
    </xdr:pic>
    <xdr:clientData/>
  </xdr:twoCellAnchor>
  <xdr:twoCellAnchor>
    <xdr:from>
      <xdr:col>14</xdr:col>
      <xdr:colOff>152400</xdr:colOff>
      <xdr:row>14</xdr:row>
      <xdr:rowOff>330200</xdr:rowOff>
    </xdr:from>
    <xdr:to>
      <xdr:col>29</xdr:col>
      <xdr:colOff>1524000</xdr:colOff>
      <xdr:row>20</xdr:row>
      <xdr:rowOff>355600</xdr:rowOff>
    </xdr:to>
    <xdr:sp macro="" textlink="">
      <xdr:nvSpPr>
        <xdr:cNvPr id="3" name="TxBoxComments"/>
        <xdr:cNvSpPr txBox="1"/>
      </xdr:nvSpPr>
      <xdr:spPr>
        <a:xfrm>
          <a:off x="20774025" y="6864350"/>
          <a:ext cx="20364450" cy="28257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just"/>
          <a:endParaRPr lang="en-US" sz="3200"/>
        </a:p>
      </xdr:txBody>
    </xdr:sp>
    <xdr:clientData/>
  </xdr:twoCellAnchor>
  <xdr:twoCellAnchor>
    <xdr:from>
      <xdr:col>27</xdr:col>
      <xdr:colOff>203200</xdr:colOff>
      <xdr:row>0</xdr:row>
      <xdr:rowOff>431800</xdr:rowOff>
    </xdr:from>
    <xdr:to>
      <xdr:col>29</xdr:col>
      <xdr:colOff>137843</xdr:colOff>
      <xdr:row>7</xdr:row>
      <xdr:rowOff>50800</xdr:rowOff>
    </xdr:to>
    <xdr:sp macro="" textlink="">
      <xdr:nvSpPr>
        <xdr:cNvPr id="4" name="WhiteRectangle3" hidden="1"/>
        <xdr:cNvSpPr>
          <a:spLocks noChangeAspect="1"/>
        </xdr:cNvSpPr>
      </xdr:nvSpPr>
      <xdr:spPr>
        <a:xfrm>
          <a:off x="37293550" y="431800"/>
          <a:ext cx="2458768" cy="2886075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15</xdr:col>
      <xdr:colOff>50800</xdr:colOff>
      <xdr:row>0</xdr:row>
      <xdr:rowOff>330200</xdr:rowOff>
    </xdr:from>
    <xdr:to>
      <xdr:col>17</xdr:col>
      <xdr:colOff>805863</xdr:colOff>
      <xdr:row>6</xdr:row>
      <xdr:rowOff>355600</xdr:rowOff>
    </xdr:to>
    <xdr:sp macro="" textlink="">
      <xdr:nvSpPr>
        <xdr:cNvPr id="5" name="WhiteRectangle2" hidden="1"/>
        <xdr:cNvSpPr>
          <a:spLocks noChangeAspect="1"/>
        </xdr:cNvSpPr>
      </xdr:nvSpPr>
      <xdr:spPr>
        <a:xfrm>
          <a:off x="21920200" y="330200"/>
          <a:ext cx="3355388" cy="2825750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30</xdr:col>
      <xdr:colOff>152400</xdr:colOff>
      <xdr:row>56</xdr:row>
      <xdr:rowOff>247650</xdr:rowOff>
    </xdr:from>
    <xdr:to>
      <xdr:col>43</xdr:col>
      <xdr:colOff>1447800</xdr:colOff>
      <xdr:row>68</xdr:row>
      <xdr:rowOff>457200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44</xdr:col>
      <xdr:colOff>152400</xdr:colOff>
      <xdr:row>4</xdr:row>
      <xdr:rowOff>292101</xdr:rowOff>
    </xdr:from>
    <xdr:to>
      <xdr:col>59</xdr:col>
      <xdr:colOff>704850</xdr:colOff>
      <xdr:row>14</xdr:row>
      <xdr:rowOff>6350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30</xdr:col>
      <xdr:colOff>190500</xdr:colOff>
      <xdr:row>9</xdr:row>
      <xdr:rowOff>361950</xdr:rowOff>
    </xdr:from>
    <xdr:to>
      <xdr:col>43</xdr:col>
      <xdr:colOff>1314450</xdr:colOff>
      <xdr:row>20</xdr:row>
      <xdr:rowOff>400050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19</xdr:col>
      <xdr:colOff>90054</xdr:colOff>
      <xdr:row>26</xdr:row>
      <xdr:rowOff>133926</xdr:rowOff>
    </xdr:from>
    <xdr:to>
      <xdr:col>22</xdr:col>
      <xdr:colOff>52647</xdr:colOff>
      <xdr:row>34</xdr:row>
      <xdr:rowOff>283926</xdr:rowOff>
    </xdr:to>
    <xdr:sp macro="" textlink="$U$28">
      <xdr:nvSpPr>
        <xdr:cNvPr id="9" name="Oval 8"/>
        <xdr:cNvSpPr>
          <a:spLocks/>
        </xdr:cNvSpPr>
      </xdr:nvSpPr>
      <xdr:spPr>
        <a:xfrm>
          <a:off x="27055329" y="12268776"/>
          <a:ext cx="3705918" cy="3883800"/>
        </a:xfrm>
        <a:prstGeom prst="ellipse">
          <a:avLst/>
        </a:prstGeom>
        <a:solidFill>
          <a:srgbClr val="F07B27"/>
        </a:solidFill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fld id="{78094F0E-453B-4827-8325-7068357D0ED1}" type="TxLink">
            <a:rPr lang="en-US" sz="6000" b="1" i="0" u="none" strike="noStrike">
              <a:solidFill>
                <a:schemeClr val="bg1"/>
              </a:solidFill>
              <a:latin typeface="Segoe UI Semibold" panose="020B0702040204020203" pitchFamily="34" charset="0"/>
              <a:cs typeface="Segoe UI Semibold" panose="020B0702040204020203" pitchFamily="34" charset="0"/>
            </a:rPr>
            <a:pPr algn="ctr"/>
            <a:t>9</a:t>
          </a:fld>
          <a:endParaRPr lang="en-US" sz="6000" b="1">
            <a:solidFill>
              <a:schemeClr val="bg1"/>
            </a:solidFill>
            <a:latin typeface="Segoe UI Semibold" panose="020B0702040204020203" pitchFamily="34" charset="0"/>
            <a:cs typeface="Segoe UI Semibold" panose="020B0702040204020203" pitchFamily="34" charset="0"/>
          </a:endParaRPr>
        </a:p>
      </xdr:txBody>
    </xdr:sp>
    <xdr:clientData/>
  </xdr:twoCellAnchor>
  <xdr:twoCellAnchor editAs="oneCell">
    <xdr:from>
      <xdr:col>15</xdr:col>
      <xdr:colOff>120650</xdr:colOff>
      <xdr:row>26</xdr:row>
      <xdr:rowOff>133922</xdr:rowOff>
    </xdr:from>
    <xdr:to>
      <xdr:col>17</xdr:col>
      <xdr:colOff>1202431</xdr:colOff>
      <xdr:row>34</xdr:row>
      <xdr:rowOff>153042</xdr:rowOff>
    </xdr:to>
    <xdr:sp macro="" textlink="Q$29">
      <xdr:nvSpPr>
        <xdr:cNvPr id="10" name="Oval 9"/>
        <xdr:cNvSpPr>
          <a:spLocks noChangeAspect="1"/>
        </xdr:cNvSpPr>
      </xdr:nvSpPr>
      <xdr:spPr>
        <a:xfrm>
          <a:off x="21990050" y="12268772"/>
          <a:ext cx="3682106" cy="3752920"/>
        </a:xfrm>
        <a:prstGeom prst="ellipse">
          <a:avLst/>
        </a:prstGeom>
        <a:solidFill>
          <a:srgbClr val="F07B27"/>
        </a:solidFill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fld id="{FB14EB01-02BB-4354-9781-8C985762D9F4}" type="TxLink">
            <a:rPr lang="en-US" sz="6000" b="1" i="0" u="none" strike="noStrike">
              <a:solidFill>
                <a:schemeClr val="bg1"/>
              </a:solidFill>
              <a:latin typeface="Segoe UI Semibold" panose="020B0702040204020203" pitchFamily="34" charset="0"/>
              <a:cs typeface="Segoe UI Semibold" panose="020B0702040204020203" pitchFamily="34" charset="0"/>
            </a:rPr>
            <a:pPr algn="ctr"/>
            <a:t>$730K</a:t>
          </a:fld>
          <a:endParaRPr lang="en-US" sz="6000" b="1">
            <a:solidFill>
              <a:schemeClr val="bg1"/>
            </a:solidFill>
            <a:latin typeface="Segoe UI Semibold" panose="020B0702040204020203" pitchFamily="34" charset="0"/>
            <a:cs typeface="Segoe UI Semibold" panose="020B0702040204020203" pitchFamily="34" charset="0"/>
          </a:endParaRPr>
        </a:p>
      </xdr:txBody>
    </xdr:sp>
    <xdr:clientData/>
  </xdr:twoCellAnchor>
  <xdr:twoCellAnchor editAs="oneCell">
    <xdr:from>
      <xdr:col>23</xdr:col>
      <xdr:colOff>63500</xdr:colOff>
      <xdr:row>26</xdr:row>
      <xdr:rowOff>140853</xdr:rowOff>
    </xdr:from>
    <xdr:to>
      <xdr:col>26</xdr:col>
      <xdr:colOff>26092</xdr:colOff>
      <xdr:row>34</xdr:row>
      <xdr:rowOff>294084</xdr:rowOff>
    </xdr:to>
    <xdr:sp macro="" textlink="Y$28">
      <xdr:nvSpPr>
        <xdr:cNvPr id="11" name="Oval 10"/>
        <xdr:cNvSpPr>
          <a:spLocks/>
        </xdr:cNvSpPr>
      </xdr:nvSpPr>
      <xdr:spPr>
        <a:xfrm>
          <a:off x="32162750" y="12275703"/>
          <a:ext cx="3705917" cy="3887031"/>
        </a:xfrm>
        <a:prstGeom prst="ellipse">
          <a:avLst/>
        </a:prstGeom>
        <a:solidFill>
          <a:srgbClr val="F07B27"/>
        </a:solidFill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marL="0" indent="0" algn="ctr"/>
          <a:fld id="{6193DECF-7258-449A-8905-FB907D5D9A41}" type="TxLink">
            <a:rPr lang="en-US" sz="6000" b="1" i="0" u="none" strike="noStrike">
              <a:solidFill>
                <a:schemeClr val="bg1"/>
              </a:solidFill>
              <a:latin typeface="Segoe UI Semibold" panose="020B0702040204020203" pitchFamily="34" charset="0"/>
              <a:ea typeface="+mn-ea"/>
              <a:cs typeface="Segoe UI Semibold" panose="020B0702040204020203" pitchFamily="34" charset="0"/>
            </a:rPr>
            <a:pPr marL="0" indent="0" algn="ctr"/>
            <a:t>$826</a:t>
          </a:fld>
          <a:endParaRPr lang="en-US" sz="6000" b="1" i="0" u="none" strike="noStrike">
            <a:solidFill>
              <a:schemeClr val="bg1"/>
            </a:solidFill>
            <a:latin typeface="Segoe UI Semibold" panose="020B0702040204020203" pitchFamily="34" charset="0"/>
            <a:ea typeface="+mn-ea"/>
            <a:cs typeface="Segoe UI Semibold" panose="020B0702040204020203" pitchFamily="34" charset="0"/>
          </a:endParaRPr>
        </a:p>
      </xdr:txBody>
    </xdr:sp>
    <xdr:clientData/>
  </xdr:twoCellAnchor>
  <xdr:twoCellAnchor>
    <xdr:from>
      <xdr:col>30</xdr:col>
      <xdr:colOff>209551</xdr:colOff>
      <xdr:row>24</xdr:row>
      <xdr:rowOff>457200</xdr:rowOff>
    </xdr:from>
    <xdr:to>
      <xdr:col>43</xdr:col>
      <xdr:colOff>1314450</xdr:colOff>
      <xdr:row>35</xdr:row>
      <xdr:rowOff>266700</xdr:rowOff>
    </xdr:to>
    <xdr:graphicFrame macro="">
      <xdr:nvGraphicFramePr>
        <xdr:cNvPr id="1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14</xdr:col>
      <xdr:colOff>88465</xdr:colOff>
      <xdr:row>21</xdr:row>
      <xdr:rowOff>25400</xdr:rowOff>
    </xdr:from>
    <xdr:to>
      <xdr:col>17</xdr:col>
      <xdr:colOff>81643</xdr:colOff>
      <xdr:row>23</xdr:row>
      <xdr:rowOff>277849</xdr:rowOff>
    </xdr:to>
    <xdr:sp macro="" textlink="">
      <xdr:nvSpPr>
        <xdr:cNvPr id="13" name="Rounded Rectangle 1"/>
        <xdr:cNvSpPr>
          <a:spLocks/>
        </xdr:cNvSpPr>
      </xdr:nvSpPr>
      <xdr:spPr>
        <a:xfrm>
          <a:off x="20710090" y="9826625"/>
          <a:ext cx="3841278" cy="1185899"/>
        </a:xfrm>
        <a:prstGeom prst="rect">
          <a:avLst/>
        </a:prstGeom>
        <a:solidFill>
          <a:srgbClr val="185594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4800">
              <a:latin typeface="Segoe UI" panose="020B0502040204020203" pitchFamily="34" charset="0"/>
              <a:cs typeface="Segoe UI" panose="020B0502040204020203" pitchFamily="34" charset="0"/>
            </a:rPr>
            <a:t>SUMMARY </a:t>
          </a:r>
          <a:r>
            <a:rPr lang="en-US" sz="6600">
              <a:latin typeface="Gill Sans MT Condensed" panose="020B0506020104020203" pitchFamily="34" charset="0"/>
            </a:rPr>
            <a:t>  </a:t>
          </a:r>
        </a:p>
      </xdr:txBody>
    </xdr:sp>
    <xdr:clientData/>
  </xdr:twoCellAnchor>
  <xdr:twoCellAnchor editAs="oneCell">
    <xdr:from>
      <xdr:col>14</xdr:col>
      <xdr:colOff>85725</xdr:colOff>
      <xdr:row>39</xdr:row>
      <xdr:rowOff>76200</xdr:rowOff>
    </xdr:from>
    <xdr:to>
      <xdr:col>21</xdr:col>
      <xdr:colOff>734786</xdr:colOff>
      <xdr:row>41</xdr:row>
      <xdr:rowOff>359110</xdr:rowOff>
    </xdr:to>
    <xdr:sp macro="" textlink="">
      <xdr:nvSpPr>
        <xdr:cNvPr id="14" name="Rounded Rectangle 1"/>
        <xdr:cNvSpPr>
          <a:spLocks/>
        </xdr:cNvSpPr>
      </xdr:nvSpPr>
      <xdr:spPr>
        <a:xfrm>
          <a:off x="20707350" y="18278475"/>
          <a:ext cx="9488261" cy="1216360"/>
        </a:xfrm>
        <a:prstGeom prst="rect">
          <a:avLst/>
        </a:prstGeom>
        <a:solidFill>
          <a:srgbClr val="185594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4800">
              <a:latin typeface="Segoe UI" panose="020B0502040204020203" pitchFamily="34" charset="0"/>
              <a:cs typeface="Segoe UI" panose="020B0502040204020203" pitchFamily="34" charset="0"/>
            </a:rPr>
            <a:t>NEIGHBORHOOD BOUNDARIES</a:t>
          </a:r>
        </a:p>
      </xdr:txBody>
    </xdr:sp>
    <xdr:clientData/>
  </xdr:twoCellAnchor>
  <xdr:twoCellAnchor editAs="oneCell">
    <xdr:from>
      <xdr:col>30</xdr:col>
      <xdr:colOff>361950</xdr:colOff>
      <xdr:row>7</xdr:row>
      <xdr:rowOff>190500</xdr:rowOff>
    </xdr:from>
    <xdr:to>
      <xdr:col>34</xdr:col>
      <xdr:colOff>823913</xdr:colOff>
      <xdr:row>9</xdr:row>
      <xdr:rowOff>60613</xdr:rowOff>
    </xdr:to>
    <xdr:sp macro="" textlink="">
      <xdr:nvSpPr>
        <xdr:cNvPr id="15" name="Rectangle 14"/>
        <xdr:cNvSpPr>
          <a:spLocks noChangeAspect="1"/>
        </xdr:cNvSpPr>
      </xdr:nvSpPr>
      <xdr:spPr>
        <a:xfrm>
          <a:off x="41576625" y="3457575"/>
          <a:ext cx="6729413" cy="803563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4000" b="1">
              <a:solidFill>
                <a:schemeClr val="tx2"/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t>Median</a:t>
          </a:r>
          <a:r>
            <a:rPr lang="en-US" sz="4000" b="1" baseline="0">
              <a:solidFill>
                <a:schemeClr val="tx2"/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t> Sale Price by Month</a:t>
          </a:r>
          <a:endParaRPr lang="en-US" sz="4000" b="1">
            <a:solidFill>
              <a:schemeClr val="tx2"/>
            </a:solidFill>
            <a:latin typeface="Segoe UI Light" panose="020B0502040204020203" pitchFamily="34" charset="0"/>
            <a:cs typeface="Segoe UI Light" panose="020B0502040204020203" pitchFamily="34" charset="0"/>
          </a:endParaRPr>
        </a:p>
      </xdr:txBody>
    </xdr:sp>
    <xdr:clientData/>
  </xdr:twoCellAnchor>
  <xdr:twoCellAnchor editAs="oneCell">
    <xdr:from>
      <xdr:col>30</xdr:col>
      <xdr:colOff>120650</xdr:colOff>
      <xdr:row>1</xdr:row>
      <xdr:rowOff>133350</xdr:rowOff>
    </xdr:from>
    <xdr:to>
      <xdr:col>34</xdr:col>
      <xdr:colOff>81643</xdr:colOff>
      <xdr:row>4</xdr:row>
      <xdr:rowOff>191</xdr:rowOff>
    </xdr:to>
    <xdr:sp macro="" textlink="">
      <xdr:nvSpPr>
        <xdr:cNvPr id="16" name="Rounded Rectangle 1"/>
        <xdr:cNvSpPr>
          <a:spLocks/>
        </xdr:cNvSpPr>
      </xdr:nvSpPr>
      <xdr:spPr>
        <a:xfrm>
          <a:off x="41335325" y="600075"/>
          <a:ext cx="6228443" cy="1267016"/>
        </a:xfrm>
        <a:prstGeom prst="rect">
          <a:avLst/>
        </a:prstGeom>
        <a:solidFill>
          <a:srgbClr val="185594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4800">
              <a:latin typeface="Segoe UI" panose="020B0502040204020203" pitchFamily="34" charset="0"/>
              <a:cs typeface="Segoe UI" panose="020B0502040204020203" pitchFamily="34" charset="0"/>
            </a:rPr>
            <a:t>RESIDENTIAL</a:t>
          </a:r>
          <a:r>
            <a:rPr lang="en-US" sz="4800" baseline="0">
              <a:latin typeface="Segoe UI" panose="020B0502040204020203" pitchFamily="34" charset="0"/>
              <a:cs typeface="Segoe UI" panose="020B0502040204020203" pitchFamily="34" charset="0"/>
            </a:rPr>
            <a:t> STATS</a:t>
          </a:r>
          <a:r>
            <a:rPr lang="en-US" sz="4800">
              <a:latin typeface="Segoe UI" panose="020B0502040204020203" pitchFamily="34" charset="0"/>
              <a:cs typeface="Segoe UI" panose="020B0502040204020203" pitchFamily="34" charset="0"/>
            </a:rPr>
            <a:t> </a:t>
          </a:r>
        </a:p>
      </xdr:txBody>
    </xdr:sp>
    <xdr:clientData/>
  </xdr:twoCellAnchor>
  <xdr:twoCellAnchor editAs="oneCell">
    <xdr:from>
      <xdr:col>30</xdr:col>
      <xdr:colOff>114300</xdr:colOff>
      <xdr:row>7</xdr:row>
      <xdr:rowOff>342901</xdr:rowOff>
    </xdr:from>
    <xdr:to>
      <xdr:col>30</xdr:col>
      <xdr:colOff>508288</xdr:colOff>
      <xdr:row>8</xdr:row>
      <xdr:rowOff>422566</xdr:rowOff>
    </xdr:to>
    <xdr:sp macro="" textlink="">
      <xdr:nvSpPr>
        <xdr:cNvPr id="17" name="Isosceles Triangle 16"/>
        <xdr:cNvSpPr>
          <a:spLocks noChangeAspect="1"/>
        </xdr:cNvSpPr>
      </xdr:nvSpPr>
      <xdr:spPr>
        <a:xfrm rot="5400000">
          <a:off x="41252774" y="3686177"/>
          <a:ext cx="546390" cy="393988"/>
        </a:xfrm>
        <a:prstGeom prst="triangle">
          <a:avLst/>
        </a:prstGeom>
        <a:solidFill>
          <a:srgbClr val="F58634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30</xdr:col>
      <xdr:colOff>342900</xdr:colOff>
      <xdr:row>22</xdr:row>
      <xdr:rowOff>438150</xdr:rowOff>
    </xdr:from>
    <xdr:to>
      <xdr:col>34</xdr:col>
      <xdr:colOff>1166813</xdr:colOff>
      <xdr:row>24</xdr:row>
      <xdr:rowOff>228599</xdr:rowOff>
    </xdr:to>
    <xdr:sp macro="" textlink="">
      <xdr:nvSpPr>
        <xdr:cNvPr id="18" name="Rectangle 17"/>
        <xdr:cNvSpPr>
          <a:spLocks noChangeAspect="1"/>
        </xdr:cNvSpPr>
      </xdr:nvSpPr>
      <xdr:spPr>
        <a:xfrm>
          <a:off x="41557575" y="10706100"/>
          <a:ext cx="7091363" cy="723899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4000" b="1">
              <a:solidFill>
                <a:schemeClr val="tx2"/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t>Median</a:t>
          </a:r>
          <a:r>
            <a:rPr lang="en-US" sz="4000" b="1" baseline="0">
              <a:solidFill>
                <a:schemeClr val="tx2"/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t> Sale Price by Quarter</a:t>
          </a:r>
          <a:endParaRPr lang="en-US" sz="4000" b="1">
            <a:solidFill>
              <a:schemeClr val="tx2"/>
            </a:solidFill>
            <a:latin typeface="Segoe UI Light" panose="020B0502040204020203" pitchFamily="34" charset="0"/>
            <a:cs typeface="Segoe UI Light" panose="020B0502040204020203" pitchFamily="34" charset="0"/>
          </a:endParaRPr>
        </a:p>
      </xdr:txBody>
    </xdr:sp>
    <xdr:clientData/>
  </xdr:twoCellAnchor>
  <xdr:twoCellAnchor editAs="oneCell">
    <xdr:from>
      <xdr:col>30</xdr:col>
      <xdr:colOff>95250</xdr:colOff>
      <xdr:row>23</xdr:row>
      <xdr:rowOff>114300</xdr:rowOff>
    </xdr:from>
    <xdr:to>
      <xdr:col>30</xdr:col>
      <xdr:colOff>489238</xdr:colOff>
      <xdr:row>24</xdr:row>
      <xdr:rowOff>114302</xdr:rowOff>
    </xdr:to>
    <xdr:sp macro="" textlink="">
      <xdr:nvSpPr>
        <xdr:cNvPr id="19" name="Isosceles Triangle 18"/>
        <xdr:cNvSpPr>
          <a:spLocks noChangeAspect="1"/>
        </xdr:cNvSpPr>
      </xdr:nvSpPr>
      <xdr:spPr>
        <a:xfrm rot="5400000">
          <a:off x="41273555" y="10885345"/>
          <a:ext cx="466727" cy="393988"/>
        </a:xfrm>
        <a:prstGeom prst="triangle">
          <a:avLst/>
        </a:prstGeom>
        <a:solidFill>
          <a:srgbClr val="F58634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30</xdr:col>
      <xdr:colOff>114300</xdr:colOff>
      <xdr:row>37</xdr:row>
      <xdr:rowOff>323850</xdr:rowOff>
    </xdr:from>
    <xdr:to>
      <xdr:col>30</xdr:col>
      <xdr:colOff>508288</xdr:colOff>
      <xdr:row>38</xdr:row>
      <xdr:rowOff>323853</xdr:rowOff>
    </xdr:to>
    <xdr:sp macro="" textlink="">
      <xdr:nvSpPr>
        <xdr:cNvPr id="20" name="Isosceles Triangle 19"/>
        <xdr:cNvSpPr>
          <a:spLocks noChangeAspect="1"/>
        </xdr:cNvSpPr>
      </xdr:nvSpPr>
      <xdr:spPr>
        <a:xfrm rot="5400000">
          <a:off x="41292605" y="17629045"/>
          <a:ext cx="466728" cy="393988"/>
        </a:xfrm>
        <a:prstGeom prst="triangle">
          <a:avLst/>
        </a:prstGeom>
        <a:solidFill>
          <a:srgbClr val="F58634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30</xdr:col>
      <xdr:colOff>266700</xdr:colOff>
      <xdr:row>36</xdr:row>
      <xdr:rowOff>419100</xdr:rowOff>
    </xdr:from>
    <xdr:to>
      <xdr:col>34</xdr:col>
      <xdr:colOff>71438</xdr:colOff>
      <xdr:row>39</xdr:row>
      <xdr:rowOff>209551</xdr:rowOff>
    </xdr:to>
    <xdr:sp macro="" textlink="">
      <xdr:nvSpPr>
        <xdr:cNvPr id="21" name="Rectangle 20"/>
        <xdr:cNvSpPr>
          <a:spLocks noChangeAspect="1"/>
        </xdr:cNvSpPr>
      </xdr:nvSpPr>
      <xdr:spPr>
        <a:xfrm>
          <a:off x="41481375" y="17221200"/>
          <a:ext cx="6072188" cy="1190626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4000" b="1">
              <a:solidFill>
                <a:schemeClr val="tx2"/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t>Number of Transactions</a:t>
          </a:r>
        </a:p>
      </xdr:txBody>
    </xdr:sp>
    <xdr:clientData/>
  </xdr:twoCellAnchor>
  <xdr:twoCellAnchor editAs="oneCell">
    <xdr:from>
      <xdr:col>44</xdr:col>
      <xdr:colOff>495300</xdr:colOff>
      <xdr:row>1</xdr:row>
      <xdr:rowOff>285750</xdr:rowOff>
    </xdr:from>
    <xdr:to>
      <xdr:col>49</xdr:col>
      <xdr:colOff>781050</xdr:colOff>
      <xdr:row>3</xdr:row>
      <xdr:rowOff>90488</xdr:rowOff>
    </xdr:to>
    <xdr:sp macro="" textlink="">
      <xdr:nvSpPr>
        <xdr:cNvPr id="22" name="Rectangle 21"/>
        <xdr:cNvSpPr>
          <a:spLocks noChangeAspect="1"/>
        </xdr:cNvSpPr>
      </xdr:nvSpPr>
      <xdr:spPr>
        <a:xfrm>
          <a:off x="62369700" y="752475"/>
          <a:ext cx="6705600" cy="738188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4000" b="1">
              <a:solidFill>
                <a:schemeClr val="tx2"/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t>Median</a:t>
          </a:r>
          <a:r>
            <a:rPr lang="en-US" sz="4000" b="1" baseline="0">
              <a:solidFill>
                <a:schemeClr val="tx2"/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t> Price per Square Foot</a:t>
          </a:r>
          <a:endParaRPr lang="en-US" sz="4000" b="1">
            <a:solidFill>
              <a:schemeClr val="tx2"/>
            </a:solidFill>
            <a:latin typeface="Segoe UI Light" panose="020B0502040204020203" pitchFamily="34" charset="0"/>
            <a:cs typeface="Segoe UI Light" panose="020B0502040204020203" pitchFamily="34" charset="0"/>
          </a:endParaRPr>
        </a:p>
      </xdr:txBody>
    </xdr:sp>
    <xdr:clientData/>
  </xdr:twoCellAnchor>
  <xdr:twoCellAnchor editAs="oneCell">
    <xdr:from>
      <xdr:col>44</xdr:col>
      <xdr:colOff>133350</xdr:colOff>
      <xdr:row>2</xdr:row>
      <xdr:rowOff>38100</xdr:rowOff>
    </xdr:from>
    <xdr:to>
      <xdr:col>44</xdr:col>
      <xdr:colOff>527338</xdr:colOff>
      <xdr:row>3</xdr:row>
      <xdr:rowOff>23815</xdr:rowOff>
    </xdr:to>
    <xdr:sp macro="" textlink="">
      <xdr:nvSpPr>
        <xdr:cNvPr id="23" name="Isosceles Triangle 22"/>
        <xdr:cNvSpPr>
          <a:spLocks noChangeAspect="1"/>
        </xdr:cNvSpPr>
      </xdr:nvSpPr>
      <xdr:spPr>
        <a:xfrm rot="5400000">
          <a:off x="61978524" y="1000776"/>
          <a:ext cx="452440" cy="393988"/>
        </a:xfrm>
        <a:prstGeom prst="triangle">
          <a:avLst/>
        </a:prstGeom>
        <a:solidFill>
          <a:srgbClr val="F58634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44</xdr:col>
      <xdr:colOff>89420</xdr:colOff>
      <xdr:row>17</xdr:row>
      <xdr:rowOff>38100</xdr:rowOff>
    </xdr:from>
    <xdr:to>
      <xdr:col>51</xdr:col>
      <xdr:colOff>381000</xdr:colOff>
      <xdr:row>19</xdr:row>
      <xdr:rowOff>321010</xdr:rowOff>
    </xdr:to>
    <xdr:sp macro="" textlink="">
      <xdr:nvSpPr>
        <xdr:cNvPr id="24" name="Rounded Rectangle 1"/>
        <xdr:cNvSpPr>
          <a:spLocks/>
        </xdr:cNvSpPr>
      </xdr:nvSpPr>
      <xdr:spPr>
        <a:xfrm>
          <a:off x="61963820" y="7972425"/>
          <a:ext cx="9283180" cy="1216360"/>
        </a:xfrm>
        <a:prstGeom prst="rect">
          <a:avLst/>
        </a:prstGeom>
        <a:solidFill>
          <a:srgbClr val="185594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4800">
              <a:latin typeface="Segoe UI" panose="020B0502040204020203" pitchFamily="34" charset="0"/>
              <a:cs typeface="Segoe UI" panose="020B0502040204020203" pitchFamily="34" charset="0"/>
            </a:rPr>
            <a:t>CO-OP</a:t>
          </a:r>
          <a:r>
            <a:rPr lang="en-US" sz="4800" baseline="0">
              <a:latin typeface="Segoe UI" panose="020B0502040204020203" pitchFamily="34" charset="0"/>
              <a:cs typeface="Segoe UI" panose="020B0502040204020203" pitchFamily="34" charset="0"/>
            </a:rPr>
            <a:t> VERSUS CONDO SALES  </a:t>
          </a:r>
          <a:endParaRPr lang="en-US" sz="480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 editAs="oneCell">
    <xdr:from>
      <xdr:col>44</xdr:col>
      <xdr:colOff>457200</xdr:colOff>
      <xdr:row>22</xdr:row>
      <xdr:rowOff>419100</xdr:rowOff>
    </xdr:from>
    <xdr:to>
      <xdr:col>50</xdr:col>
      <xdr:colOff>533400</xdr:colOff>
      <xdr:row>24</xdr:row>
      <xdr:rowOff>209549</xdr:rowOff>
    </xdr:to>
    <xdr:sp macro="" textlink="">
      <xdr:nvSpPr>
        <xdr:cNvPr id="25" name="Rectangle 24"/>
        <xdr:cNvSpPr>
          <a:spLocks noChangeAspect="1"/>
        </xdr:cNvSpPr>
      </xdr:nvSpPr>
      <xdr:spPr>
        <a:xfrm>
          <a:off x="62331600" y="10687050"/>
          <a:ext cx="7781925" cy="723899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4000" b="1">
              <a:solidFill>
                <a:schemeClr val="tx2"/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t>Type of Residential</a:t>
          </a:r>
          <a:r>
            <a:rPr lang="en-US" sz="4000" b="1" baseline="0">
              <a:solidFill>
                <a:schemeClr val="tx2"/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t> Properties Sold</a:t>
          </a:r>
          <a:endParaRPr lang="en-US" sz="4000" b="1">
            <a:solidFill>
              <a:schemeClr val="tx2"/>
            </a:solidFill>
            <a:latin typeface="Segoe UI Light" panose="020B0502040204020203" pitchFamily="34" charset="0"/>
            <a:cs typeface="Segoe UI Light" panose="020B0502040204020203" pitchFamily="34" charset="0"/>
          </a:endParaRPr>
        </a:p>
      </xdr:txBody>
    </xdr:sp>
    <xdr:clientData/>
  </xdr:twoCellAnchor>
  <xdr:twoCellAnchor editAs="oneCell">
    <xdr:from>
      <xdr:col>44</xdr:col>
      <xdr:colOff>133350</xdr:colOff>
      <xdr:row>23</xdr:row>
      <xdr:rowOff>95250</xdr:rowOff>
    </xdr:from>
    <xdr:to>
      <xdr:col>44</xdr:col>
      <xdr:colOff>527338</xdr:colOff>
      <xdr:row>24</xdr:row>
      <xdr:rowOff>95252</xdr:rowOff>
    </xdr:to>
    <xdr:sp macro="" textlink="">
      <xdr:nvSpPr>
        <xdr:cNvPr id="26" name="Isosceles Triangle 25"/>
        <xdr:cNvSpPr>
          <a:spLocks noChangeAspect="1"/>
        </xdr:cNvSpPr>
      </xdr:nvSpPr>
      <xdr:spPr>
        <a:xfrm rot="5400000">
          <a:off x="61971380" y="10866295"/>
          <a:ext cx="466727" cy="393988"/>
        </a:xfrm>
        <a:prstGeom prst="triangle">
          <a:avLst/>
        </a:prstGeom>
        <a:solidFill>
          <a:srgbClr val="F58634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44</xdr:col>
      <xdr:colOff>476250</xdr:colOff>
      <xdr:row>34</xdr:row>
      <xdr:rowOff>38100</xdr:rowOff>
    </xdr:from>
    <xdr:to>
      <xdr:col>50</xdr:col>
      <xdr:colOff>342900</xdr:colOff>
      <xdr:row>35</xdr:row>
      <xdr:rowOff>304800</xdr:rowOff>
    </xdr:to>
    <xdr:sp macro="" textlink="">
      <xdr:nvSpPr>
        <xdr:cNvPr id="27" name="Rectangle 26"/>
        <xdr:cNvSpPr>
          <a:spLocks noChangeAspect="1"/>
        </xdr:cNvSpPr>
      </xdr:nvSpPr>
      <xdr:spPr>
        <a:xfrm>
          <a:off x="62350650" y="15906750"/>
          <a:ext cx="7572375" cy="73342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4000" b="1">
              <a:solidFill>
                <a:schemeClr val="tx2"/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t>Number of Sales by Building Type</a:t>
          </a:r>
        </a:p>
      </xdr:txBody>
    </xdr:sp>
    <xdr:clientData/>
  </xdr:twoCellAnchor>
  <xdr:twoCellAnchor editAs="oneCell">
    <xdr:from>
      <xdr:col>44</xdr:col>
      <xdr:colOff>133350</xdr:colOff>
      <xdr:row>34</xdr:row>
      <xdr:rowOff>171450</xdr:rowOff>
    </xdr:from>
    <xdr:to>
      <xdr:col>44</xdr:col>
      <xdr:colOff>527338</xdr:colOff>
      <xdr:row>35</xdr:row>
      <xdr:rowOff>171452</xdr:rowOff>
    </xdr:to>
    <xdr:sp macro="" textlink="">
      <xdr:nvSpPr>
        <xdr:cNvPr id="28" name="Isosceles Triangle 27"/>
        <xdr:cNvSpPr>
          <a:spLocks noChangeAspect="1"/>
        </xdr:cNvSpPr>
      </xdr:nvSpPr>
      <xdr:spPr>
        <a:xfrm rot="5400000">
          <a:off x="61971380" y="16076470"/>
          <a:ext cx="466727" cy="393988"/>
        </a:xfrm>
        <a:prstGeom prst="triangle">
          <a:avLst/>
        </a:prstGeom>
        <a:solidFill>
          <a:srgbClr val="F58634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oneCellAnchor>
    <xdr:from>
      <xdr:col>60</xdr:col>
      <xdr:colOff>0</xdr:colOff>
      <xdr:row>40</xdr:row>
      <xdr:rowOff>0</xdr:rowOff>
    </xdr:from>
    <xdr:ext cx="184731" cy="264560"/>
    <xdr:sp macro="" textlink="">
      <xdr:nvSpPr>
        <xdr:cNvPr id="29" name="TextBox 28"/>
        <xdr:cNvSpPr txBox="1"/>
      </xdr:nvSpPr>
      <xdr:spPr>
        <a:xfrm>
          <a:off x="82515075" y="18669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60</xdr:col>
      <xdr:colOff>0</xdr:colOff>
      <xdr:row>62</xdr:row>
      <xdr:rowOff>0</xdr:rowOff>
    </xdr:from>
    <xdr:ext cx="184731" cy="264560"/>
    <xdr:sp macro="" textlink="">
      <xdr:nvSpPr>
        <xdr:cNvPr id="30" name="TextBox 29"/>
        <xdr:cNvSpPr txBox="1"/>
      </xdr:nvSpPr>
      <xdr:spPr>
        <a:xfrm>
          <a:off x="82515075" y="2893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twoCellAnchor editAs="oneCell">
    <xdr:from>
      <xdr:col>60</xdr:col>
      <xdr:colOff>124507</xdr:colOff>
      <xdr:row>1</xdr:row>
      <xdr:rowOff>199103</xdr:rowOff>
    </xdr:from>
    <xdr:to>
      <xdr:col>62</xdr:col>
      <xdr:colOff>979713</xdr:colOff>
      <xdr:row>4</xdr:row>
      <xdr:rowOff>46894</xdr:rowOff>
    </xdr:to>
    <xdr:sp macro="" textlink="">
      <xdr:nvSpPr>
        <xdr:cNvPr id="31" name="Rounded Rectangle 1"/>
        <xdr:cNvSpPr>
          <a:spLocks/>
        </xdr:cNvSpPr>
      </xdr:nvSpPr>
      <xdr:spPr>
        <a:xfrm>
          <a:off x="82639582" y="665828"/>
          <a:ext cx="7608431" cy="1247966"/>
        </a:xfrm>
        <a:prstGeom prst="rect">
          <a:avLst/>
        </a:prstGeom>
        <a:solidFill>
          <a:srgbClr val="185594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4800" baseline="0">
              <a:latin typeface="Segoe UI" panose="020B0502040204020203" pitchFamily="34" charset="0"/>
              <a:cs typeface="Segoe UI" panose="020B0502040204020203" pitchFamily="34" charset="0"/>
            </a:rPr>
            <a:t>LIST OF TRANSACTIONS    </a:t>
          </a:r>
          <a:endParaRPr lang="en-US" sz="480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 editAs="oneCell">
    <xdr:from>
      <xdr:col>27</xdr:col>
      <xdr:colOff>95250</xdr:colOff>
      <xdr:row>26</xdr:row>
      <xdr:rowOff>139687</xdr:rowOff>
    </xdr:from>
    <xdr:to>
      <xdr:col>29</xdr:col>
      <xdr:colOff>1245510</xdr:colOff>
      <xdr:row>34</xdr:row>
      <xdr:rowOff>289687</xdr:rowOff>
    </xdr:to>
    <xdr:sp macro="" textlink="AD$29">
      <xdr:nvSpPr>
        <xdr:cNvPr id="32" name="Oval 31"/>
        <xdr:cNvSpPr>
          <a:spLocks noChangeAspect="1"/>
        </xdr:cNvSpPr>
      </xdr:nvSpPr>
      <xdr:spPr>
        <a:xfrm>
          <a:off x="37185600" y="12274537"/>
          <a:ext cx="3674385" cy="3883800"/>
        </a:xfrm>
        <a:prstGeom prst="ellipse">
          <a:avLst/>
        </a:prstGeom>
        <a:solidFill>
          <a:srgbClr val="F07B27"/>
        </a:solidFill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fld id="{A71A92C6-D04B-4CAC-8A4A-FEBA883449D8}" type="TxLink">
            <a:rPr lang="en-US" sz="6000" b="1" i="0" u="none" strike="noStrike">
              <a:solidFill>
                <a:schemeClr val="bg1"/>
              </a:solidFill>
              <a:latin typeface="Segoe UI Semibold" panose="020B0702040204020203" pitchFamily="34" charset="0"/>
              <a:cs typeface="Segoe UI Semibold" panose="020B0702040204020203" pitchFamily="34" charset="0"/>
            </a:rPr>
            <a:pPr algn="ctr"/>
            <a:t>$615K</a:t>
          </a:fld>
          <a:endParaRPr lang="en-US" sz="6000" b="1">
            <a:solidFill>
              <a:schemeClr val="bg1"/>
            </a:solidFill>
            <a:latin typeface="Segoe UI Semibold" panose="020B0702040204020203" pitchFamily="34" charset="0"/>
            <a:cs typeface="Segoe UI Semibold" panose="020B0702040204020203" pitchFamily="34" charset="0"/>
          </a:endParaRPr>
        </a:p>
      </xdr:txBody>
    </xdr:sp>
    <xdr:clientData/>
  </xdr:twoCellAnchor>
  <xdr:twoCellAnchor>
    <xdr:from>
      <xdr:col>4</xdr:col>
      <xdr:colOff>23814</xdr:colOff>
      <xdr:row>47</xdr:row>
      <xdr:rowOff>68702</xdr:rowOff>
    </xdr:from>
    <xdr:to>
      <xdr:col>11</xdr:col>
      <xdr:colOff>566735</xdr:colOff>
      <xdr:row>50</xdr:row>
      <xdr:rowOff>28256</xdr:rowOff>
    </xdr:to>
    <xdr:sp macro="" textlink="#REF!">
      <xdr:nvSpPr>
        <xdr:cNvPr id="33" name="Rectangle 32"/>
        <xdr:cNvSpPr/>
      </xdr:nvSpPr>
      <xdr:spPr>
        <a:xfrm>
          <a:off x="5815014" y="22004777"/>
          <a:ext cx="10820396" cy="1359729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0"/>
        <a:lstStyle/>
        <a:p>
          <a:pPr algn="ctr"/>
          <a:fld id="{BFC4A9B0-CA80-4A4F-9FF2-4682D9629274}" type="TxLink">
            <a:rPr lang="en-US" sz="1400" b="1" i="0" u="none" strike="noStrike">
              <a:solidFill>
                <a:schemeClr val="bg1"/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pPr algn="ctr"/>
            <a:t> </a:t>
          </a:fld>
          <a:endParaRPr lang="en-US" sz="1400" b="1">
            <a:solidFill>
              <a:schemeClr val="bg1"/>
            </a:solidFill>
            <a:latin typeface="Segoe UI Light" panose="020B0502040204020203" pitchFamily="34" charset="0"/>
            <a:cs typeface="Segoe UI Light" panose="020B0502040204020203" pitchFamily="34" charset="0"/>
          </a:endParaRPr>
        </a:p>
      </xdr:txBody>
    </xdr:sp>
    <xdr:clientData/>
  </xdr:twoCellAnchor>
  <xdr:twoCellAnchor>
    <xdr:from>
      <xdr:col>4</xdr:col>
      <xdr:colOff>41212</xdr:colOff>
      <xdr:row>39</xdr:row>
      <xdr:rowOff>172346</xdr:rowOff>
    </xdr:from>
    <xdr:to>
      <xdr:col>11</xdr:col>
      <xdr:colOff>584108</xdr:colOff>
      <xdr:row>43</xdr:row>
      <xdr:rowOff>4116</xdr:rowOff>
    </xdr:to>
    <xdr:sp macro="" textlink="B2">
      <xdr:nvSpPr>
        <xdr:cNvPr id="34" name="Rectangle 33"/>
        <xdr:cNvSpPr/>
      </xdr:nvSpPr>
      <xdr:spPr>
        <a:xfrm>
          <a:off x="5832412" y="18374621"/>
          <a:ext cx="10820371" cy="169867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fld id="{EB14662B-A46E-48AD-827C-1902B0DDE951}" type="TxLink">
            <a:rPr lang="en-US" sz="2400" b="1" i="0" u="none" strike="noStrike">
              <a:solidFill>
                <a:schemeClr val="bg1"/>
              </a:solidFill>
              <a:latin typeface="Segoe UI Semibold" panose="020B0702040204020203" pitchFamily="34" charset="0"/>
              <a:cs typeface="Segoe UI Semibold" panose="020B0702040204020203" pitchFamily="34" charset="0"/>
            </a:rPr>
            <a:pPr algn="ctr"/>
            <a:t> </a:t>
          </a:fld>
          <a:endParaRPr lang="en-US" sz="2400" b="1">
            <a:solidFill>
              <a:schemeClr val="bg1"/>
            </a:solidFill>
            <a:latin typeface="Segoe UI Semibold" panose="020B0702040204020203" pitchFamily="34" charset="0"/>
            <a:cs typeface="Segoe UI Semibold" panose="020B0702040204020203" pitchFamily="34" charset="0"/>
          </a:endParaRPr>
        </a:p>
      </xdr:txBody>
    </xdr:sp>
    <xdr:clientData/>
  </xdr:twoCellAnchor>
  <xdr:twoCellAnchor>
    <xdr:from>
      <xdr:col>4</xdr:col>
      <xdr:colOff>40814</xdr:colOff>
      <xdr:row>44</xdr:row>
      <xdr:rowOff>108984</xdr:rowOff>
    </xdr:from>
    <xdr:to>
      <xdr:col>11</xdr:col>
      <xdr:colOff>593260</xdr:colOff>
      <xdr:row>46</xdr:row>
      <xdr:rowOff>112644</xdr:rowOff>
    </xdr:to>
    <xdr:sp macro="" textlink="#REF!">
      <xdr:nvSpPr>
        <xdr:cNvPr id="35" name="Rectangle 34"/>
        <xdr:cNvSpPr/>
      </xdr:nvSpPr>
      <xdr:spPr>
        <a:xfrm>
          <a:off x="5832014" y="20644884"/>
          <a:ext cx="10829921" cy="93711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4ABB981E-7C2D-4E6D-B10C-A67907084535}" type="TxLink">
            <a:rPr lang="en-US" sz="1800" b="0" i="0" u="none" strike="noStrike">
              <a:solidFill>
                <a:schemeClr val="bg1"/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pPr algn="ctr"/>
            <a:t> </a:t>
          </a:fld>
          <a:endParaRPr lang="en-US" sz="1800">
            <a:solidFill>
              <a:schemeClr val="bg1"/>
            </a:solidFill>
            <a:latin typeface="Segoe UI Light" panose="020B0502040204020203" pitchFamily="34" charset="0"/>
            <a:cs typeface="Segoe UI Light" panose="020B0502040204020203" pitchFamily="34" charset="0"/>
          </a:endParaRPr>
        </a:p>
      </xdr:txBody>
    </xdr:sp>
    <xdr:clientData/>
  </xdr:twoCellAnchor>
  <xdr:twoCellAnchor>
    <xdr:from>
      <xdr:col>1</xdr:col>
      <xdr:colOff>203084</xdr:colOff>
      <xdr:row>44</xdr:row>
      <xdr:rowOff>401990</xdr:rowOff>
    </xdr:from>
    <xdr:to>
      <xdr:col>12</xdr:col>
      <xdr:colOff>1470257</xdr:colOff>
      <xdr:row>59</xdr:row>
      <xdr:rowOff>207274</xdr:rowOff>
    </xdr:to>
    <xdr:sp macro="" textlink="">
      <xdr:nvSpPr>
        <xdr:cNvPr id="36" name="Rectangle 35"/>
        <xdr:cNvSpPr>
          <a:spLocks noChangeAspect="1"/>
        </xdr:cNvSpPr>
      </xdr:nvSpPr>
      <xdr:spPr>
        <a:xfrm>
          <a:off x="1650884" y="20937890"/>
          <a:ext cx="17288223" cy="6806159"/>
        </a:xfrm>
        <a:prstGeom prst="rect">
          <a:avLst/>
        </a:prstGeom>
        <a:solidFill>
          <a:srgbClr val="2B7BCC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1</xdr:col>
      <xdr:colOff>202839</xdr:colOff>
      <xdr:row>59</xdr:row>
      <xdr:rowOff>178989</xdr:rowOff>
    </xdr:from>
    <xdr:to>
      <xdr:col>12</xdr:col>
      <xdr:colOff>1464588</xdr:colOff>
      <xdr:row>62</xdr:row>
      <xdr:rowOff>375147</xdr:rowOff>
    </xdr:to>
    <xdr:sp macro="" textlink="">
      <xdr:nvSpPr>
        <xdr:cNvPr id="37" name="Rectangle 36"/>
        <xdr:cNvSpPr>
          <a:spLocks noChangeAspect="1"/>
        </xdr:cNvSpPr>
      </xdr:nvSpPr>
      <xdr:spPr>
        <a:xfrm>
          <a:off x="1650639" y="27715764"/>
          <a:ext cx="17282799" cy="1596333"/>
        </a:xfrm>
        <a:prstGeom prst="rect">
          <a:avLst/>
        </a:prstGeom>
        <a:solidFill>
          <a:srgbClr val="185594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4200">
            <a:solidFill>
              <a:schemeClr val="bg1"/>
            </a:solidFill>
            <a:latin typeface="Segoe UI Light" panose="020B0502040204020203" pitchFamily="34" charset="0"/>
            <a:cs typeface="Segoe UI Light" panose="020B0502040204020203" pitchFamily="34" charset="0"/>
          </a:endParaRPr>
        </a:p>
      </xdr:txBody>
    </xdr:sp>
    <xdr:clientData/>
  </xdr:twoCellAnchor>
  <xdr:twoCellAnchor>
    <xdr:from>
      <xdr:col>1</xdr:col>
      <xdr:colOff>214323</xdr:colOff>
      <xdr:row>59</xdr:row>
      <xdr:rowOff>254208</xdr:rowOff>
    </xdr:from>
    <xdr:to>
      <xdr:col>12</xdr:col>
      <xdr:colOff>1462086</xdr:colOff>
      <xdr:row>62</xdr:row>
      <xdr:rowOff>418620</xdr:rowOff>
    </xdr:to>
    <xdr:sp macro="" textlink="$B$5">
      <xdr:nvSpPr>
        <xdr:cNvPr id="38" name="Rectangle 37"/>
        <xdr:cNvSpPr>
          <a:spLocks noChangeAspect="1"/>
        </xdr:cNvSpPr>
      </xdr:nvSpPr>
      <xdr:spPr>
        <a:xfrm>
          <a:off x="1662123" y="27790983"/>
          <a:ext cx="17268813" cy="156458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0"/>
        <a:lstStyle/>
        <a:p>
          <a:pPr algn="ctr"/>
          <a:fld id="{AFC88FFE-043C-4417-B2E9-7DFF11759C43}" type="TxLink">
            <a:rPr lang="en-US" sz="4200" b="1" i="0" u="none" strike="noStrike">
              <a:solidFill>
                <a:srgbClr val="FFFFFF"/>
              </a:solidFill>
              <a:latin typeface="Calibri"/>
              <a:cs typeface="Segoe UI Light" panose="020B0502040204020203" pitchFamily="34" charset="0"/>
            </a:rPr>
            <a:pPr algn="ctr"/>
            <a:t>JANUARY 2016</a:t>
          </a:fld>
          <a:endParaRPr lang="en-US" sz="4200" b="1">
            <a:solidFill>
              <a:schemeClr val="bg1"/>
            </a:solidFill>
            <a:latin typeface="Segoe UI Light" panose="020B0502040204020203" pitchFamily="34" charset="0"/>
            <a:cs typeface="Segoe UI Light" panose="020B0502040204020203" pitchFamily="34" charset="0"/>
          </a:endParaRPr>
        </a:p>
      </xdr:txBody>
    </xdr:sp>
    <xdr:clientData/>
  </xdr:twoCellAnchor>
  <xdr:twoCellAnchor>
    <xdr:from>
      <xdr:col>1</xdr:col>
      <xdr:colOff>238131</xdr:colOff>
      <xdr:row>51</xdr:row>
      <xdr:rowOff>5964</xdr:rowOff>
    </xdr:from>
    <xdr:to>
      <xdr:col>12</xdr:col>
      <xdr:colOff>1452568</xdr:colOff>
      <xdr:row>53</xdr:row>
      <xdr:rowOff>321709</xdr:rowOff>
    </xdr:to>
    <xdr:sp macro="" textlink="$B$3">
      <xdr:nvSpPr>
        <xdr:cNvPr id="39" name="Rectangle 38"/>
        <xdr:cNvSpPr/>
      </xdr:nvSpPr>
      <xdr:spPr>
        <a:xfrm>
          <a:off x="1685931" y="23808939"/>
          <a:ext cx="17235487" cy="124919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fld id="{939B193C-914E-40F1-8A55-355858A840F5}" type="TxLink">
            <a:rPr lang="en-US" sz="7400" b="1" i="0" u="none" strike="noStrike">
              <a:solidFill>
                <a:srgbClr val="FFFFFF"/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pPr algn="ctr"/>
            <a:t>Windsor Terrace Report </a:t>
          </a:fld>
          <a:endParaRPr lang="en-US" sz="7400" b="1">
            <a:solidFill>
              <a:schemeClr val="bg1"/>
            </a:solidFill>
            <a:latin typeface="Segoe UI Light" panose="020B0502040204020203" pitchFamily="34" charset="0"/>
            <a:cs typeface="Segoe UI Light" panose="020B0502040204020203" pitchFamily="34" charset="0"/>
          </a:endParaRPr>
        </a:p>
      </xdr:txBody>
    </xdr:sp>
    <xdr:clientData/>
  </xdr:twoCellAnchor>
  <xdr:twoCellAnchor>
    <xdr:from>
      <xdr:col>1</xdr:col>
      <xdr:colOff>166692</xdr:colOff>
      <xdr:row>54</xdr:row>
      <xdr:rowOff>226444</xdr:rowOff>
    </xdr:from>
    <xdr:to>
      <xdr:col>12</xdr:col>
      <xdr:colOff>1404942</xdr:colOff>
      <xdr:row>56</xdr:row>
      <xdr:rowOff>226457</xdr:rowOff>
    </xdr:to>
    <xdr:sp macro="" textlink="">
      <xdr:nvSpPr>
        <xdr:cNvPr id="40" name="Rectangle 39"/>
        <xdr:cNvSpPr/>
      </xdr:nvSpPr>
      <xdr:spPr>
        <a:xfrm>
          <a:off x="1614492" y="25429594"/>
          <a:ext cx="17259300" cy="933463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0"/>
        <a:lstStyle/>
        <a:p>
          <a:pPr algn="ctr"/>
          <a:r>
            <a:rPr lang="en-US" sz="5400">
              <a:solidFill>
                <a:schemeClr val="bg1"/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t>A monthly analysis of residential sales</a:t>
          </a:r>
        </a:p>
      </xdr:txBody>
    </xdr:sp>
    <xdr:clientData/>
  </xdr:twoCellAnchor>
  <xdr:twoCellAnchor>
    <xdr:from>
      <xdr:col>4</xdr:col>
      <xdr:colOff>1320348</xdr:colOff>
      <xdr:row>38</xdr:row>
      <xdr:rowOff>66664</xdr:rowOff>
    </xdr:from>
    <xdr:to>
      <xdr:col>9</xdr:col>
      <xdr:colOff>627063</xdr:colOff>
      <xdr:row>50</xdr:row>
      <xdr:rowOff>163391</xdr:rowOff>
    </xdr:to>
    <xdr:sp macro="" textlink="">
      <xdr:nvSpPr>
        <xdr:cNvPr id="41" name="WhiteRectangle"/>
        <xdr:cNvSpPr>
          <a:spLocks noChangeAspect="1"/>
        </xdr:cNvSpPr>
      </xdr:nvSpPr>
      <xdr:spPr>
        <a:xfrm>
          <a:off x="7111548" y="17802214"/>
          <a:ext cx="6688590" cy="5697427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1</xdr:col>
      <xdr:colOff>285756</xdr:colOff>
      <xdr:row>56</xdr:row>
      <xdr:rowOff>270676</xdr:rowOff>
    </xdr:from>
    <xdr:to>
      <xdr:col>12</xdr:col>
      <xdr:colOff>1547819</xdr:colOff>
      <xdr:row>58</xdr:row>
      <xdr:rowOff>107396</xdr:rowOff>
    </xdr:to>
    <xdr:sp macro="" textlink="$B$6">
      <xdr:nvSpPr>
        <xdr:cNvPr id="42" name="Rectangle 41"/>
        <xdr:cNvSpPr/>
      </xdr:nvSpPr>
      <xdr:spPr>
        <a:xfrm>
          <a:off x="1733556" y="26407276"/>
          <a:ext cx="17283113" cy="77017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205158DA-2A4A-45D5-AD76-ED05710A9FD1}" type="TxLink">
            <a:rPr lang="en-US" sz="5400" b="0" i="0" u="none" strike="noStrike">
              <a:solidFill>
                <a:srgbClr val="FFFFFF"/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pPr algn="ctr"/>
            <a:t>in Windsor Terrace, Brooklyn</a:t>
          </a:fld>
          <a:endParaRPr lang="en-US" sz="5400" b="0">
            <a:solidFill>
              <a:schemeClr val="bg1"/>
            </a:solidFill>
            <a:latin typeface="Segoe UI Light" panose="020B0502040204020203" pitchFamily="34" charset="0"/>
            <a:cs typeface="Segoe UI Light" panose="020B0502040204020203" pitchFamily="34" charset="0"/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23812</xdr:rowOff>
    </xdr:from>
    <xdr:to>
      <xdr:col>4</xdr:col>
      <xdr:colOff>1175484</xdr:colOff>
      <xdr:row>13</xdr:row>
      <xdr:rowOff>142483</xdr:rowOff>
    </xdr:to>
    <xdr:pic>
      <xdr:nvPicPr>
        <xdr:cNvPr id="43" name="Picture 42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3812"/>
          <a:ext cx="6966684" cy="6186096"/>
        </a:xfrm>
        <a:prstGeom prst="rect">
          <a:avLst/>
        </a:prstGeom>
      </xdr:spPr>
    </xdr:pic>
    <xdr:clientData/>
  </xdr:twoCellAnchor>
  <xdr:oneCellAnchor>
    <xdr:from>
      <xdr:col>19</xdr:col>
      <xdr:colOff>681487</xdr:colOff>
      <xdr:row>1</xdr:row>
      <xdr:rowOff>244177</xdr:rowOff>
    </xdr:from>
    <xdr:ext cx="6290094" cy="1953058"/>
    <xdr:sp macro="" textlink="">
      <xdr:nvSpPr>
        <xdr:cNvPr id="44" name="TxBoxContactDetails"/>
        <xdr:cNvSpPr txBox="1">
          <a:spLocks noChangeAspect="1"/>
        </xdr:cNvSpPr>
      </xdr:nvSpPr>
      <xdr:spPr>
        <a:xfrm>
          <a:off x="27646762" y="710902"/>
          <a:ext cx="6290094" cy="19530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lang="en-US" sz="2800" b="0">
              <a:latin typeface="+mn-lt"/>
            </a:rPr>
            <a:t>Your First and Last Name
Phone Number
Email Address
Website</a:t>
          </a:r>
        </a:p>
      </xdr:txBody>
    </xdr:sp>
    <xdr:clientData/>
  </xdr:oneCellAnchor>
  <xdr:twoCellAnchor editAs="oneCell">
    <xdr:from>
      <xdr:col>46</xdr:col>
      <xdr:colOff>587375</xdr:colOff>
      <xdr:row>38</xdr:row>
      <xdr:rowOff>354012</xdr:rowOff>
    </xdr:from>
    <xdr:to>
      <xdr:col>57</xdr:col>
      <xdr:colOff>663575</xdr:colOff>
      <xdr:row>65</xdr:row>
      <xdr:rowOff>166391</xdr:rowOff>
    </xdr:to>
    <xdr:graphicFrame macro="">
      <xdr:nvGraphicFramePr>
        <xdr:cNvPr id="45" name="Chart 4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19</xdr:col>
          <xdr:colOff>152400</xdr:colOff>
          <xdr:row>20</xdr:row>
          <xdr:rowOff>38100</xdr:rowOff>
        </xdr:from>
        <xdr:to>
          <xdr:col>25</xdr:col>
          <xdr:colOff>628650</xdr:colOff>
          <xdr:row>24</xdr:row>
          <xdr:rowOff>152400</xdr:rowOff>
        </xdr:to>
        <xdr:sp macro="" textlink="">
          <xdr:nvSpPr>
            <xdr:cNvPr id="1025" name="BtnCustomize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137160" tIns="155448" rIns="137160" bIns="155448" anchor="ctr" upright="1"/>
            <a:lstStyle/>
            <a:p>
              <a:pPr algn="ctr" rtl="0">
                <a:defRPr sz="1000"/>
              </a:pPr>
              <a:r>
                <a:rPr lang="en-GB" sz="7200" b="0" i="0" u="none" strike="noStrike" baseline="0">
                  <a:solidFill>
                    <a:srgbClr val="008080"/>
                  </a:solidFill>
                  <a:latin typeface="Segoe UI Semibold"/>
                  <a:cs typeface="Segoe UI Semibold"/>
                </a:rPr>
                <a:t>Click to customize</a:t>
              </a:r>
            </a:p>
          </xdr:txBody>
        </xdr:sp>
        <xdr:clientData fPrintsWithSheet="0"/>
      </xdr:twoCellAnchor>
    </mc:Choice>
    <mc:Fallback/>
  </mc:AlternateContent>
  <xdr:twoCellAnchor editAs="oneCell">
    <xdr:from>
      <xdr:col>5</xdr:col>
      <xdr:colOff>368129</xdr:colOff>
      <xdr:row>38</xdr:row>
      <xdr:rowOff>66664</xdr:rowOff>
    </xdr:from>
    <xdr:to>
      <xdr:col>9</xdr:col>
      <xdr:colOff>131481</xdr:colOff>
      <xdr:row>50</xdr:row>
      <xdr:rowOff>163391</xdr:rowOff>
    </xdr:to>
    <xdr:pic>
      <xdr:nvPicPr>
        <xdr:cNvPr id="47" name="Logo1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7129" y="17802214"/>
          <a:ext cx="5697427" cy="5697427"/>
        </a:xfrm>
        <a:prstGeom prst="rect">
          <a:avLst/>
        </a:prstGeom>
      </xdr:spPr>
    </xdr:pic>
    <xdr:clientData/>
  </xdr:twoCellAnchor>
  <xdr:twoCellAnchor editAs="oneCell">
    <xdr:from>
      <xdr:col>15</xdr:col>
      <xdr:colOff>50800</xdr:colOff>
      <xdr:row>0</xdr:row>
      <xdr:rowOff>330200</xdr:rowOff>
    </xdr:from>
    <xdr:to>
      <xdr:col>17</xdr:col>
      <xdr:colOff>276225</xdr:colOff>
      <xdr:row>6</xdr:row>
      <xdr:rowOff>355600</xdr:rowOff>
    </xdr:to>
    <xdr:pic>
      <xdr:nvPicPr>
        <xdr:cNvPr id="48" name="Logo2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20200" y="330200"/>
          <a:ext cx="2825750" cy="2825750"/>
        </a:xfrm>
        <a:prstGeom prst="rect">
          <a:avLst/>
        </a:prstGeom>
      </xdr:spPr>
    </xdr:pic>
    <xdr:clientData/>
  </xdr:twoCellAnchor>
  <xdr:twoCellAnchor editAs="oneCell">
    <xdr:from>
      <xdr:col>27</xdr:col>
      <xdr:colOff>203203</xdr:colOff>
      <xdr:row>1</xdr:row>
      <xdr:rowOff>178729</xdr:rowOff>
    </xdr:from>
    <xdr:to>
      <xdr:col>29</xdr:col>
      <xdr:colOff>137846</xdr:colOff>
      <xdr:row>6</xdr:row>
      <xdr:rowOff>303872</xdr:rowOff>
    </xdr:to>
    <xdr:pic>
      <xdr:nvPicPr>
        <xdr:cNvPr id="49" name="Photo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293553" y="645454"/>
          <a:ext cx="2458768" cy="2458768"/>
        </a:xfrm>
        <a:prstGeom prst="rect">
          <a:avLst/>
        </a:prstGeom>
      </xdr:spPr>
    </xdr:pic>
    <xdr:clientData/>
  </xdr:twoCellAnchor>
  <xdr:twoCellAnchor editAs="oneCell">
    <xdr:from>
      <xdr:col>17</xdr:col>
      <xdr:colOff>0</xdr:colOff>
      <xdr:row>44</xdr:row>
      <xdr:rowOff>0</xdr:rowOff>
    </xdr:from>
    <xdr:to>
      <xdr:col>27</xdr:col>
      <xdr:colOff>0</xdr:colOff>
      <xdr:row>69</xdr:row>
      <xdr:rowOff>0</xdr:rowOff>
    </xdr:to>
    <xdr:pic>
      <xdr:nvPicPr>
        <xdr:cNvPr id="50" name="Picture 49"/>
        <xdr:cNvPicPr>
          <a:picLocks/>
        </xdr:cNvPicPr>
      </xdr:nvPicPr>
      <xdr:blipFill>
        <a:blip xmlns:r="http://schemas.openxmlformats.org/officeDocument/2006/relationships" r:embed="rId11" r:link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69725" y="20535900"/>
          <a:ext cx="12620625" cy="11715750"/>
        </a:xfrm>
        <a:prstGeom prst="rect">
          <a:avLst/>
        </a:prstGeom>
      </xdr:spPr>
    </xdr:pic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0.78989</cdr:x>
      <cdr:y>0.006</cdr:y>
    </cdr:from>
    <cdr:to>
      <cdr:x>1</cdr:x>
      <cdr:y>0.09157</cdr:y>
    </cdr:to>
    <cdr:sp macro="" textlink="'Interactive charts'!$AT$32">
      <cdr:nvSpPr>
        <cdr:cNvPr id="2" name="Rectangle 1"/>
        <cdr:cNvSpPr/>
      </cdr:nvSpPr>
      <cdr:spPr>
        <a:xfrm xmlns:a="http://schemas.openxmlformats.org/drawingml/2006/main">
          <a:off x="11315700" y="76201"/>
          <a:ext cx="3009900" cy="108585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 anchor="b"/>
        <a:lstStyle xmlns:a="http://schemas.openxmlformats.org/drawingml/2006/main"/>
        <a:p xmlns:a="http://schemas.openxmlformats.org/drawingml/2006/main">
          <a:pPr algn="ctr"/>
          <a:fld id="{FA394AB1-45C1-44DC-842E-73A91D72AF8E}" type="TxLink">
            <a:rPr lang="en-US" sz="5500" b="1" i="0" u="none" strike="noStrike">
              <a:solidFill>
                <a:schemeClr val="accent1">
                  <a:lumMod val="60000"/>
                  <a:lumOff val="40000"/>
                </a:schemeClr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pPr algn="ctr"/>
            <a:t>Houses</a:t>
          </a:fld>
          <a:endParaRPr lang="en-US" sz="5500" b="1">
            <a:solidFill>
              <a:schemeClr val="accent1">
                <a:lumMod val="60000"/>
                <a:lumOff val="40000"/>
              </a:schemeClr>
            </a:solidFill>
            <a:latin typeface="Segoe UI Light" panose="020B0502040204020203" pitchFamily="34" charset="0"/>
            <a:cs typeface="Segoe UI Light" panose="020B0502040204020203" pitchFamily="34" charset="0"/>
          </a:endParaRPr>
        </a:p>
      </cdr:txBody>
    </cdr:sp>
  </cdr:relSizeAnchor>
  <cdr:relSizeAnchor xmlns:cdr="http://schemas.openxmlformats.org/drawingml/2006/chartDrawing">
    <cdr:from>
      <cdr:x>0.79122</cdr:x>
      <cdr:y>0.08256</cdr:y>
    </cdr:from>
    <cdr:to>
      <cdr:x>1</cdr:x>
      <cdr:y>0.14111</cdr:y>
    </cdr:to>
    <cdr:sp macro="" textlink="'Interactive charts'!$BG$32">
      <cdr:nvSpPr>
        <cdr:cNvPr id="3" name="Rectangle 2"/>
        <cdr:cNvSpPr/>
      </cdr:nvSpPr>
      <cdr:spPr>
        <a:xfrm xmlns:a="http://schemas.openxmlformats.org/drawingml/2006/main">
          <a:off x="11334750" y="1047751"/>
          <a:ext cx="2990850" cy="74295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 anchor="ctr"/>
        <a:lstStyle xmlns:a="http://schemas.openxmlformats.org/drawingml/2006/main"/>
        <a:p xmlns:a="http://schemas.openxmlformats.org/drawingml/2006/main">
          <a:pPr algn="ctr"/>
          <a:fld id="{60B46B80-3E11-481A-AAD9-5F47DA17CE83}" type="TxLink">
            <a:rPr lang="en-US" sz="5500" b="1" i="0" u="none" strike="noStrike">
              <a:solidFill>
                <a:schemeClr val="accent1">
                  <a:lumMod val="60000"/>
                  <a:lumOff val="40000"/>
                </a:schemeClr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pPr algn="ctr"/>
            <a:t>11.1%</a:t>
          </a:fld>
          <a:endParaRPr lang="en-US" sz="5500" b="1">
            <a:solidFill>
              <a:schemeClr val="accent1">
                <a:lumMod val="60000"/>
                <a:lumOff val="40000"/>
              </a:schemeClr>
            </a:solidFill>
            <a:latin typeface="Segoe UI Light" panose="020B0502040204020203" pitchFamily="34" charset="0"/>
            <a:cs typeface="Segoe UI Light" panose="020B0502040204020203" pitchFamily="34" charset="0"/>
          </a:endParaRPr>
        </a:p>
      </cdr:txBody>
    </cdr:sp>
  </cdr:relSizeAnchor>
  <cdr:relSizeAnchor xmlns:cdr="http://schemas.openxmlformats.org/drawingml/2006/chartDrawing">
    <cdr:from>
      <cdr:x>0.02527</cdr:x>
      <cdr:y>0</cdr:y>
    </cdr:from>
    <cdr:to>
      <cdr:x>0.27128</cdr:x>
      <cdr:y>0.09457</cdr:y>
    </cdr:to>
    <cdr:sp macro="" textlink="'Interactive charts'!$AT$31">
      <cdr:nvSpPr>
        <cdr:cNvPr id="5" name="Rectangle 4"/>
        <cdr:cNvSpPr/>
      </cdr:nvSpPr>
      <cdr:spPr>
        <a:xfrm xmlns:a="http://schemas.openxmlformats.org/drawingml/2006/main">
          <a:off x="361950" y="0"/>
          <a:ext cx="3524250" cy="120015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 anchor="ctr"/>
        <a:lstStyle xmlns:a="http://schemas.openxmlformats.org/drawingml/2006/main"/>
        <a:p xmlns:a="http://schemas.openxmlformats.org/drawingml/2006/main">
          <a:pPr algn="ctr"/>
          <a:fld id="{36974619-FDC9-4AF2-B8ED-3814A731BC59}" type="TxLink">
            <a:rPr lang="en-US" sz="5500" b="1" i="0" u="none" strike="noStrike">
              <a:solidFill>
                <a:schemeClr val="tx2"/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pPr algn="ctr"/>
            <a:t>Co-ops</a:t>
          </a:fld>
          <a:endParaRPr lang="en-US" sz="5500" b="1">
            <a:solidFill>
              <a:schemeClr val="tx2"/>
            </a:solidFill>
            <a:latin typeface="Segoe UI Light" panose="020B0502040204020203" pitchFamily="34" charset="0"/>
            <a:cs typeface="Segoe UI Light" panose="020B0502040204020203" pitchFamily="34" charset="0"/>
          </a:endParaRPr>
        </a:p>
      </cdr:txBody>
    </cdr:sp>
  </cdr:relSizeAnchor>
  <cdr:relSizeAnchor xmlns:cdr="http://schemas.openxmlformats.org/drawingml/2006/chartDrawing">
    <cdr:from>
      <cdr:x>0.04122</cdr:x>
      <cdr:y>0.08106</cdr:y>
    </cdr:from>
    <cdr:to>
      <cdr:x>0.25399</cdr:x>
      <cdr:y>0.14561</cdr:y>
    </cdr:to>
    <cdr:sp macro="" textlink="'Interactive charts'!$BG$31">
      <cdr:nvSpPr>
        <cdr:cNvPr id="6" name="Rectangle 5"/>
        <cdr:cNvSpPr/>
      </cdr:nvSpPr>
      <cdr:spPr>
        <a:xfrm xmlns:a="http://schemas.openxmlformats.org/drawingml/2006/main">
          <a:off x="590550" y="1028701"/>
          <a:ext cx="3048000" cy="81915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 anchor="ctr"/>
        <a:lstStyle xmlns:a="http://schemas.openxmlformats.org/drawingml/2006/main"/>
        <a:p xmlns:a="http://schemas.openxmlformats.org/drawingml/2006/main">
          <a:pPr algn="ctr"/>
          <a:fld id="{0233F768-DD77-4685-A81B-4BFED70CDCC7}" type="TxLink">
            <a:rPr lang="en-US" sz="5500" b="1" i="0" u="none" strike="noStrike">
              <a:solidFill>
                <a:schemeClr val="tx2"/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pPr algn="ctr"/>
            <a:t>44.4%</a:t>
          </a:fld>
          <a:endParaRPr lang="en-US" sz="5500" b="1">
            <a:solidFill>
              <a:schemeClr val="tx2"/>
            </a:solidFill>
            <a:latin typeface="Segoe UI Light" panose="020B0502040204020203" pitchFamily="34" charset="0"/>
            <a:cs typeface="Segoe UI Light" panose="020B0502040204020203" pitchFamily="34" charset="0"/>
          </a:endParaRPr>
        </a:p>
      </cdr:txBody>
    </cdr:sp>
  </cdr:relSizeAnchor>
  <cdr:relSizeAnchor xmlns:cdr="http://schemas.openxmlformats.org/drawingml/2006/chartDrawing">
    <cdr:from>
      <cdr:x>0.73404</cdr:x>
      <cdr:y>0.81196</cdr:y>
    </cdr:from>
    <cdr:to>
      <cdr:x>0.97606</cdr:x>
      <cdr:y>0.89287</cdr:y>
    </cdr:to>
    <cdr:sp macro="" textlink="'Interactive charts'!$AT$30">
      <cdr:nvSpPr>
        <cdr:cNvPr id="7" name="Rectangle 6"/>
        <cdr:cNvSpPr/>
      </cdr:nvSpPr>
      <cdr:spPr>
        <a:xfrm xmlns:a="http://schemas.openxmlformats.org/drawingml/2006/main">
          <a:off x="10515600" y="10706102"/>
          <a:ext cx="3467100" cy="106680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 anchor="ctr"/>
        <a:lstStyle xmlns:a="http://schemas.openxmlformats.org/drawingml/2006/main"/>
        <a:p xmlns:a="http://schemas.openxmlformats.org/drawingml/2006/main">
          <a:pPr algn="ctr"/>
          <a:fld id="{47F557D3-9BF9-4887-A6B8-F0E689A02C04}" type="TxLink">
            <a:rPr lang="en-US" sz="5500" b="1" i="0" u="none" strike="noStrike">
              <a:solidFill>
                <a:srgbClr val="F07B27"/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pPr algn="ctr"/>
            <a:t>Condos</a:t>
          </a:fld>
          <a:endParaRPr lang="en-US" sz="5500" b="1">
            <a:solidFill>
              <a:srgbClr val="F07B27"/>
            </a:solidFill>
            <a:latin typeface="Segoe UI Light" panose="020B0502040204020203" pitchFamily="34" charset="0"/>
            <a:cs typeface="Segoe UI Light" panose="020B0502040204020203" pitchFamily="34" charset="0"/>
          </a:endParaRPr>
        </a:p>
      </cdr:txBody>
    </cdr:sp>
  </cdr:relSizeAnchor>
  <cdr:relSizeAnchor xmlns:cdr="http://schemas.openxmlformats.org/drawingml/2006/chartDrawing">
    <cdr:from>
      <cdr:x>0.76995</cdr:x>
      <cdr:y>0.88543</cdr:y>
    </cdr:from>
    <cdr:to>
      <cdr:x>0.96011</cdr:x>
      <cdr:y>0.96049</cdr:y>
    </cdr:to>
    <cdr:sp macro="" textlink="'Interactive charts'!$BG$30">
      <cdr:nvSpPr>
        <cdr:cNvPr id="8" name="Rectangle 7"/>
        <cdr:cNvSpPr/>
      </cdr:nvSpPr>
      <cdr:spPr>
        <a:xfrm xmlns:a="http://schemas.openxmlformats.org/drawingml/2006/main">
          <a:off x="11029944" y="11674753"/>
          <a:ext cx="2724156" cy="98970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 anchor="ctr"/>
        <a:lstStyle xmlns:a="http://schemas.openxmlformats.org/drawingml/2006/main"/>
        <a:p xmlns:a="http://schemas.openxmlformats.org/drawingml/2006/main">
          <a:pPr algn="ctr"/>
          <a:fld id="{77070559-0FC6-4855-AD73-E613D2FCB1C4}" type="TxLink">
            <a:rPr lang="en-US" sz="5500" b="1" i="0" u="none" strike="noStrike">
              <a:solidFill>
                <a:srgbClr val="F07B27"/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pPr algn="ctr"/>
            <a:t>44.4%</a:t>
          </a:fld>
          <a:endParaRPr lang="en-US" sz="5500" b="1">
            <a:solidFill>
              <a:srgbClr val="F07B27"/>
            </a:solidFill>
            <a:latin typeface="Segoe UI Light" panose="020B0502040204020203" pitchFamily="34" charset="0"/>
            <a:cs typeface="Segoe UI Light" panose="020B0502040204020203" pitchFamily="34" charset="0"/>
          </a:endParaRP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ports\ResidentialMacroGeneratorMac2(Jan-16)-update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Interactive charts"/>
      <sheetName val="2"/>
      <sheetName val="Interactive sales data"/>
      <sheetName val="Nhoods List"/>
      <sheetName val="Metrics"/>
      <sheetName val="Nhood Input List"/>
      <sheetName val="Month"/>
      <sheetName val="Tables"/>
      <sheetName val="Oracle script"/>
      <sheetName val="Sheet1"/>
      <sheetName val="Temp"/>
      <sheetName val="Macro1"/>
    </sheetNames>
    <sheetDataSet>
      <sheetData sheetId="0"/>
      <sheetData sheetId="1">
        <row r="30">
          <cell r="AT30" t="str">
            <v>Condos</v>
          </cell>
          <cell r="BE30">
            <v>4</v>
          </cell>
        </row>
        <row r="31">
          <cell r="AT31" t="str">
            <v>Co-ops</v>
          </cell>
          <cell r="BE31">
            <v>4</v>
          </cell>
        </row>
        <row r="32">
          <cell r="AT32" t="str">
            <v>Houses</v>
          </cell>
          <cell r="BE32">
            <v>1</v>
          </cell>
        </row>
        <row r="41">
          <cell r="AM41" t="str">
            <v>2014</v>
          </cell>
          <cell r="AO41" t="str">
            <v>2015</v>
          </cell>
          <cell r="AQ41">
            <v>2016</v>
          </cell>
        </row>
        <row r="42">
          <cell r="AF42" t="str">
            <v>Jan</v>
          </cell>
          <cell r="AM42">
            <v>10</v>
          </cell>
          <cell r="AO42">
            <v>11</v>
          </cell>
          <cell r="AQ42">
            <v>9</v>
          </cell>
        </row>
        <row r="43">
          <cell r="AF43" t="str">
            <v>Feb</v>
          </cell>
          <cell r="AM43">
            <v>6</v>
          </cell>
          <cell r="AO43">
            <v>8</v>
          </cell>
        </row>
        <row r="44">
          <cell r="AF44" t="str">
            <v>Mar</v>
          </cell>
          <cell r="AM44">
            <v>4</v>
          </cell>
          <cell r="AO44">
            <v>10</v>
          </cell>
        </row>
        <row r="45">
          <cell r="AF45" t="str">
            <v>Apr</v>
          </cell>
          <cell r="AM45">
            <v>6</v>
          </cell>
          <cell r="AO45">
            <v>7</v>
          </cell>
        </row>
        <row r="46">
          <cell r="AF46" t="str">
            <v>May</v>
          </cell>
          <cell r="AM46">
            <v>6</v>
          </cell>
          <cell r="AO46">
            <v>8</v>
          </cell>
        </row>
        <row r="47">
          <cell r="AF47" t="str">
            <v>Jun</v>
          </cell>
          <cell r="AM47">
            <v>8</v>
          </cell>
          <cell r="AO47">
            <v>12</v>
          </cell>
        </row>
        <row r="48">
          <cell r="AF48" t="str">
            <v>Jul</v>
          </cell>
          <cell r="AM48">
            <v>12</v>
          </cell>
          <cell r="AO48">
            <v>10</v>
          </cell>
        </row>
        <row r="49">
          <cell r="AF49" t="str">
            <v>Aug</v>
          </cell>
          <cell r="AM49">
            <v>9</v>
          </cell>
          <cell r="AO49">
            <v>8</v>
          </cell>
        </row>
        <row r="50">
          <cell r="AF50" t="str">
            <v>Sep</v>
          </cell>
          <cell r="AM50">
            <v>11</v>
          </cell>
          <cell r="AO50">
            <v>7</v>
          </cell>
        </row>
        <row r="51">
          <cell r="AF51" t="str">
            <v>Oct</v>
          </cell>
          <cell r="AM51">
            <v>6</v>
          </cell>
          <cell r="AO51">
            <v>9</v>
          </cell>
        </row>
        <row r="52">
          <cell r="AF52" t="str">
            <v>Nov</v>
          </cell>
          <cell r="AM52">
            <v>12</v>
          </cell>
          <cell r="AO52">
            <v>10</v>
          </cell>
        </row>
        <row r="53">
          <cell r="AF53" t="str">
            <v>Dec</v>
          </cell>
          <cell r="AM53">
            <v>13</v>
          </cell>
          <cell r="AO53">
            <v>6</v>
          </cell>
        </row>
      </sheetData>
      <sheetData sheetId="2"/>
      <sheetData sheetId="3"/>
      <sheetData sheetId="4"/>
      <sheetData sheetId="5"/>
      <sheetData sheetId="6"/>
      <sheetData sheetId="7"/>
      <sheetData sheetId="8">
        <row r="1">
          <cell r="H1" t="str">
            <v>Median sale price</v>
          </cell>
          <cell r="J1" t="str">
            <v>Median price per sq. ft.</v>
          </cell>
        </row>
        <row r="2">
          <cell r="Q2" t="str">
            <v>Q1 2010</v>
          </cell>
          <cell r="R2">
            <v>342000</v>
          </cell>
        </row>
        <row r="3">
          <cell r="Q3" t="str">
            <v>Q2 2010</v>
          </cell>
          <cell r="R3">
            <v>385000</v>
          </cell>
        </row>
        <row r="4">
          <cell r="Q4" t="str">
            <v>Q3 2010</v>
          </cell>
          <cell r="R4">
            <v>461750</v>
          </cell>
        </row>
        <row r="5">
          <cell r="Q5" t="str">
            <v>Q4 2010</v>
          </cell>
          <cell r="R5">
            <v>395000</v>
          </cell>
        </row>
        <row r="6">
          <cell r="Q6" t="str">
            <v>Q1 2011</v>
          </cell>
          <cell r="R6">
            <v>480000</v>
          </cell>
        </row>
        <row r="7">
          <cell r="Q7" t="str">
            <v>Q2 2011</v>
          </cell>
          <cell r="R7">
            <v>477000</v>
          </cell>
        </row>
        <row r="8">
          <cell r="Q8" t="str">
            <v>Q3 2011</v>
          </cell>
          <cell r="R8">
            <v>397500</v>
          </cell>
        </row>
        <row r="9">
          <cell r="Q9" t="str">
            <v>Q4 2011</v>
          </cell>
          <cell r="R9">
            <v>490000</v>
          </cell>
        </row>
        <row r="10">
          <cell r="Q10" t="str">
            <v>Q1 2012</v>
          </cell>
          <cell r="R10">
            <v>368750</v>
          </cell>
        </row>
        <row r="11">
          <cell r="Q11" t="str">
            <v>Q2 2012</v>
          </cell>
          <cell r="R11">
            <v>431107.3</v>
          </cell>
        </row>
        <row r="12">
          <cell r="Q12" t="str">
            <v>Q3 2012</v>
          </cell>
          <cell r="R12">
            <v>425000</v>
          </cell>
        </row>
        <row r="13">
          <cell r="Q13" t="str">
            <v>Q4 2012</v>
          </cell>
          <cell r="R13">
            <v>440000</v>
          </cell>
        </row>
        <row r="14">
          <cell r="Q14" t="str">
            <v>Q1 2013</v>
          </cell>
          <cell r="R14">
            <v>457201.72000000003</v>
          </cell>
        </row>
        <row r="15">
          <cell r="Q15" t="str">
            <v>Q2 2013</v>
          </cell>
          <cell r="R15">
            <v>436000</v>
          </cell>
        </row>
        <row r="16">
          <cell r="Q16" t="str">
            <v>Q3 2013</v>
          </cell>
          <cell r="R16">
            <v>495000</v>
          </cell>
        </row>
        <row r="17">
          <cell r="Q17" t="str">
            <v>Q4 2013</v>
          </cell>
          <cell r="R17">
            <v>485000</v>
          </cell>
        </row>
        <row r="18">
          <cell r="Q18" t="str">
            <v>Q1 2014</v>
          </cell>
          <cell r="R18">
            <v>495000</v>
          </cell>
        </row>
        <row r="19">
          <cell r="Q19" t="str">
            <v>Q2 2014</v>
          </cell>
          <cell r="R19">
            <v>492500</v>
          </cell>
        </row>
        <row r="20">
          <cell r="Q20" t="str">
            <v>Q3 2014</v>
          </cell>
          <cell r="R20">
            <v>491750</v>
          </cell>
        </row>
        <row r="21">
          <cell r="Q21" t="str">
            <v>Q4 2014</v>
          </cell>
          <cell r="R21">
            <v>590000</v>
          </cell>
        </row>
        <row r="22">
          <cell r="Q22" t="str">
            <v>Q1 2015</v>
          </cell>
          <cell r="R22">
            <v>555233.32999999996</v>
          </cell>
        </row>
        <row r="23">
          <cell r="Q23" t="str">
            <v>Q2 2015</v>
          </cell>
          <cell r="R23">
            <v>550000</v>
          </cell>
        </row>
        <row r="24">
          <cell r="Q24" t="str">
            <v>Q3 2015</v>
          </cell>
          <cell r="R24">
            <v>630000</v>
          </cell>
        </row>
        <row r="25">
          <cell r="Q25" t="str">
            <v>Q4 2015</v>
          </cell>
          <cell r="R25">
            <v>777774.20000000007</v>
          </cell>
        </row>
        <row r="26">
          <cell r="G26" t="str">
            <v>Jan 2012</v>
          </cell>
          <cell r="H26">
            <v>447500</v>
          </cell>
          <cell r="J26">
            <v>521.21212121212113</v>
          </cell>
        </row>
        <row r="27">
          <cell r="G27" t="str">
            <v>Feb 2012</v>
          </cell>
          <cell r="H27">
            <v>368750</v>
          </cell>
          <cell r="J27">
            <v>372.30769230769204</v>
          </cell>
        </row>
        <row r="28">
          <cell r="G28" t="str">
            <v>Mar 2012</v>
          </cell>
          <cell r="H28">
            <v>279250</v>
          </cell>
          <cell r="J28">
            <v>276.67436489607405</v>
          </cell>
        </row>
        <row r="29">
          <cell r="G29" t="str">
            <v>Apr 2012</v>
          </cell>
          <cell r="H29">
            <v>347800</v>
          </cell>
          <cell r="J29">
            <v>641.95885928003702</v>
          </cell>
        </row>
        <row r="30">
          <cell r="G30" t="str">
            <v>May 2012</v>
          </cell>
          <cell r="H30">
            <v>400000</v>
          </cell>
          <cell r="J30">
            <v>482.47870563674303</v>
          </cell>
        </row>
        <row r="31">
          <cell r="G31" t="str">
            <v>Jun 2012</v>
          </cell>
          <cell r="H31">
            <v>564973.125</v>
          </cell>
          <cell r="J31">
            <v>510.03401360544206</v>
          </cell>
        </row>
        <row r="32">
          <cell r="G32" t="str">
            <v>Jul 2012</v>
          </cell>
          <cell r="H32">
            <v>442000</v>
          </cell>
          <cell r="J32">
            <v>554.83028720626601</v>
          </cell>
        </row>
        <row r="33">
          <cell r="G33" t="str">
            <v>Aug 2012</v>
          </cell>
          <cell r="H33">
            <v>427500</v>
          </cell>
          <cell r="J33">
            <v>534.1651812240051</v>
          </cell>
        </row>
        <row r="34">
          <cell r="G34" t="str">
            <v>Sep 2012</v>
          </cell>
          <cell r="H34">
            <v>350000</v>
          </cell>
          <cell r="J34">
            <v>451.75438596491199</v>
          </cell>
        </row>
        <row r="35">
          <cell r="G35" t="str">
            <v>Oct 2012</v>
          </cell>
          <cell r="H35">
            <v>429000</v>
          </cell>
          <cell r="J35">
            <v>611.11111111111109</v>
          </cell>
        </row>
        <row r="36">
          <cell r="G36" t="str">
            <v>Nov 2012</v>
          </cell>
          <cell r="H36">
            <v>586113.75</v>
          </cell>
          <cell r="J36">
            <v>579.88165680473412</v>
          </cell>
        </row>
        <row r="37">
          <cell r="G37" t="str">
            <v>Dec 2012</v>
          </cell>
          <cell r="H37">
            <v>428500</v>
          </cell>
          <cell r="J37">
            <v>421.56862745097999</v>
          </cell>
        </row>
        <row r="38">
          <cell r="G38" t="str">
            <v>Jan 2013</v>
          </cell>
          <cell r="H38">
            <v>900000</v>
          </cell>
          <cell r="J38">
            <v>682.03879325155503</v>
          </cell>
        </row>
        <row r="39">
          <cell r="G39" t="str">
            <v>Feb 2013</v>
          </cell>
          <cell r="H39">
            <v>470000</v>
          </cell>
          <cell r="J39">
            <v>421.30999342537802</v>
          </cell>
        </row>
        <row r="40">
          <cell r="G40" t="str">
            <v>Mar 2013</v>
          </cell>
          <cell r="H40">
            <v>417000</v>
          </cell>
          <cell r="J40">
            <v>483.25963360707505</v>
          </cell>
        </row>
        <row r="41">
          <cell r="G41" t="str">
            <v>Apr 2013</v>
          </cell>
          <cell r="H41">
            <v>436000</v>
          </cell>
          <cell r="J41">
            <v>751.11812454010305</v>
          </cell>
        </row>
        <row r="42">
          <cell r="G42" t="str">
            <v>May 2013</v>
          </cell>
          <cell r="H42">
            <v>410000</v>
          </cell>
          <cell r="J42">
            <v>509.09090909090901</v>
          </cell>
        </row>
        <row r="43">
          <cell r="G43" t="str">
            <v>Jun 2013</v>
          </cell>
          <cell r="H43">
            <v>455000</v>
          </cell>
          <cell r="J43">
            <v>691.09947643979103</v>
          </cell>
        </row>
        <row r="44">
          <cell r="G44" t="str">
            <v>Jul 2013</v>
          </cell>
          <cell r="H44">
            <v>490000</v>
          </cell>
          <cell r="J44">
            <v>533.80503144654108</v>
          </cell>
        </row>
        <row r="45">
          <cell r="G45" t="str">
            <v>Aug 2013</v>
          </cell>
          <cell r="H45">
            <v>540050</v>
          </cell>
          <cell r="J45">
            <v>707.96460176991206</v>
          </cell>
        </row>
        <row r="46">
          <cell r="G46" t="str">
            <v>Sep 2013</v>
          </cell>
          <cell r="H46">
            <v>475500</v>
          </cell>
          <cell r="J46" t="str">
            <v>n/a</v>
          </cell>
        </row>
        <row r="47">
          <cell r="G47" t="str">
            <v>Oct 2013</v>
          </cell>
          <cell r="H47">
            <v>420000</v>
          </cell>
          <cell r="J47">
            <v>459.20918422708803</v>
          </cell>
        </row>
        <row r="48">
          <cell r="G48" t="str">
            <v>Nov 2013</v>
          </cell>
          <cell r="H48">
            <v>514750</v>
          </cell>
          <cell r="J48">
            <v>574.11273486430105</v>
          </cell>
        </row>
        <row r="49">
          <cell r="G49" t="str">
            <v>Dec 2013</v>
          </cell>
          <cell r="H49">
            <v>560500</v>
          </cell>
          <cell r="J49">
            <v>690.02860578193497</v>
          </cell>
        </row>
        <row r="50">
          <cell r="G50" t="str">
            <v>Jan 2014</v>
          </cell>
          <cell r="H50">
            <v>578500</v>
          </cell>
          <cell r="J50">
            <v>733.08253291862502</v>
          </cell>
        </row>
        <row r="51">
          <cell r="G51" t="str">
            <v>Feb 2014</v>
          </cell>
          <cell r="H51">
            <v>555000</v>
          </cell>
          <cell r="J51">
            <v>1012.39669421488</v>
          </cell>
        </row>
        <row r="52">
          <cell r="G52" t="str">
            <v>Mar 2014</v>
          </cell>
          <cell r="H52">
            <v>335000</v>
          </cell>
          <cell r="J52">
            <v>477.77777777777806</v>
          </cell>
        </row>
        <row r="53">
          <cell r="G53" t="str">
            <v>Apr 2014</v>
          </cell>
          <cell r="H53">
            <v>579905.25</v>
          </cell>
          <cell r="J53">
            <v>566.90957338008593</v>
          </cell>
        </row>
        <row r="54">
          <cell r="G54" t="str">
            <v>May 2014</v>
          </cell>
          <cell r="H54">
            <v>324000</v>
          </cell>
          <cell r="J54">
            <v>397.142857142857</v>
          </cell>
        </row>
        <row r="55">
          <cell r="G55" t="str">
            <v>Jun 2014</v>
          </cell>
          <cell r="H55">
            <v>599000</v>
          </cell>
          <cell r="J55">
            <v>730.76923076923106</v>
          </cell>
        </row>
        <row r="56">
          <cell r="G56" t="str">
            <v>Jul 2014</v>
          </cell>
          <cell r="H56">
            <v>717500</v>
          </cell>
          <cell r="J56">
            <v>610.04108585149811</v>
          </cell>
        </row>
        <row r="57">
          <cell r="G57" t="str">
            <v>Aug 2014</v>
          </cell>
          <cell r="H57">
            <v>390000</v>
          </cell>
          <cell r="J57">
            <v>817.61006289308204</v>
          </cell>
        </row>
        <row r="58">
          <cell r="G58" t="str">
            <v>Sep 2014</v>
          </cell>
          <cell r="H58">
            <v>472000</v>
          </cell>
          <cell r="J58">
            <v>693.06930693069296</v>
          </cell>
        </row>
        <row r="59">
          <cell r="G59" t="str">
            <v>Oct 2014</v>
          </cell>
          <cell r="H59">
            <v>718129.5</v>
          </cell>
          <cell r="J59">
            <v>629.7548605240911</v>
          </cell>
        </row>
        <row r="60">
          <cell r="G60" t="str">
            <v>Nov 2014</v>
          </cell>
          <cell r="H60">
            <v>514500</v>
          </cell>
          <cell r="J60">
            <v>749.77634639470398</v>
          </cell>
        </row>
        <row r="61">
          <cell r="G61" t="str">
            <v>Dec 2014</v>
          </cell>
          <cell r="H61">
            <v>760000</v>
          </cell>
          <cell r="J61">
            <v>753.02958579881704</v>
          </cell>
        </row>
        <row r="62">
          <cell r="G62" t="str">
            <v>Jan 2015</v>
          </cell>
          <cell r="H62">
            <v>399000</v>
          </cell>
          <cell r="J62">
            <v>868.62244897959215</v>
          </cell>
        </row>
        <row r="63">
          <cell r="G63" t="str">
            <v>Feb 2015</v>
          </cell>
          <cell r="H63">
            <v>582500</v>
          </cell>
          <cell r="J63">
            <v>410.03985576010604</v>
          </cell>
        </row>
        <row r="64">
          <cell r="G64" t="str">
            <v>Mar 2015</v>
          </cell>
          <cell r="H64">
            <v>518000</v>
          </cell>
          <cell r="J64">
            <v>730.76923076923106</v>
          </cell>
        </row>
        <row r="65">
          <cell r="G65" t="str">
            <v>Apr 2015</v>
          </cell>
          <cell r="H65">
            <v>555000</v>
          </cell>
          <cell r="J65">
            <v>883.75</v>
          </cell>
        </row>
        <row r="66">
          <cell r="G66" t="str">
            <v>May 2015</v>
          </cell>
          <cell r="H66">
            <v>540000</v>
          </cell>
          <cell r="J66">
            <v>644.71879286694104</v>
          </cell>
        </row>
        <row r="67">
          <cell r="G67" t="str">
            <v>Jun 2015</v>
          </cell>
          <cell r="H67">
            <v>522500</v>
          </cell>
          <cell r="J67">
            <v>816.147628669916</v>
          </cell>
        </row>
        <row r="68">
          <cell r="G68" t="str">
            <v>Jul 2015</v>
          </cell>
          <cell r="H68">
            <v>637500</v>
          </cell>
          <cell r="J68">
            <v>676.10062893081806</v>
          </cell>
        </row>
        <row r="69">
          <cell r="G69" t="str">
            <v>Aug 2015</v>
          </cell>
          <cell r="H69">
            <v>504750</v>
          </cell>
          <cell r="J69">
            <v>518.75</v>
          </cell>
        </row>
        <row r="70">
          <cell r="G70" t="str">
            <v>Sep 2015</v>
          </cell>
          <cell r="H70">
            <v>675000</v>
          </cell>
          <cell r="J70">
            <v>758.04661487236399</v>
          </cell>
        </row>
        <row r="71">
          <cell r="G71" t="str">
            <v>Oct 2015</v>
          </cell>
          <cell r="H71">
            <v>810000</v>
          </cell>
          <cell r="J71">
            <v>878.04214929214902</v>
          </cell>
        </row>
        <row r="72">
          <cell r="G72" t="str">
            <v>Nov 2015</v>
          </cell>
          <cell r="H72">
            <v>619000</v>
          </cell>
          <cell r="J72">
            <v>714.66666666666708</v>
          </cell>
        </row>
        <row r="73">
          <cell r="G73" t="str">
            <v>Dec 2015</v>
          </cell>
          <cell r="H73">
            <v>870000</v>
          </cell>
          <cell r="J73">
            <v>958.987783595113</v>
          </cell>
        </row>
        <row r="74">
          <cell r="G74" t="str">
            <v>Jan 2016</v>
          </cell>
          <cell r="H74">
            <v>730000</v>
          </cell>
          <cell r="J74">
            <v>826.02826569314311</v>
          </cell>
        </row>
      </sheetData>
      <sheetData sheetId="9"/>
      <sheetData sheetId="10"/>
      <sheetData sheetId="11"/>
      <sheetData sheetId="1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trlProp" Target="../ctrlProps/ctrlProp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">
    <tabColor theme="9" tint="-0.249977111117893"/>
    <pageSetUpPr fitToPage="1"/>
  </sheetPr>
  <dimension ref="A1:ED72"/>
  <sheetViews>
    <sheetView showGridLines="0" tabSelected="1" view="pageBreakPreview" zoomScale="35" zoomScaleNormal="20" zoomScaleSheetLayoutView="35" zoomScalePageLayoutView="32" workbookViewId="0">
      <selection activeCell="O34" sqref="O34"/>
    </sheetView>
  </sheetViews>
  <sheetFormatPr defaultRowHeight="33"/>
  <cols>
    <col min="1" max="8" width="21.7109375" customWidth="1"/>
    <col min="9" max="9" width="23.85546875" customWidth="1"/>
    <col min="10" max="11" width="21.7109375" customWidth="1"/>
    <col min="12" max="12" width="21" customWidth="1"/>
    <col min="13" max="13" width="25.5703125" customWidth="1"/>
    <col min="14" max="14" width="21.7109375" customWidth="1"/>
    <col min="15" max="15" width="18.7109375" style="6" customWidth="1"/>
    <col min="16" max="16" width="19.5703125" customWidth="1"/>
    <col min="17" max="17" width="19.42578125" customWidth="1"/>
    <col min="18" max="18" width="18.7109375" style="53" customWidth="1"/>
    <col min="19" max="19" width="18.7109375" style="54" customWidth="1"/>
    <col min="20" max="22" width="18.7109375" customWidth="1"/>
    <col min="23" max="23" width="20.85546875" customWidth="1"/>
    <col min="24" max="27" width="18.7109375" customWidth="1"/>
    <col min="28" max="28" width="19.5703125" customWidth="1"/>
    <col min="29" max="29" width="18.28515625" customWidth="1"/>
    <col min="30" max="30" width="24" customWidth="1"/>
    <col min="31" max="31" width="21.42578125" style="6" customWidth="1"/>
    <col min="32" max="32" width="29.7109375" customWidth="1"/>
    <col min="33" max="42" width="21.42578125" customWidth="1"/>
    <col min="43" max="43" width="23" customWidth="1"/>
    <col min="44" max="44" width="21.42578125" customWidth="1"/>
    <col min="45" max="45" width="19.140625" style="6" customWidth="1"/>
    <col min="46" max="58" width="19.28515625" customWidth="1"/>
    <col min="59" max="59" width="20.42578125" customWidth="1"/>
    <col min="60" max="60" width="19.28515625" customWidth="1"/>
    <col min="61" max="61" width="21.5703125" style="12" customWidth="1"/>
    <col min="62" max="62" width="79.7109375" style="132" customWidth="1"/>
    <col min="63" max="63" width="44" style="12" customWidth="1"/>
    <col min="64" max="64" width="37.5703125" style="12" customWidth="1"/>
    <col min="65" max="65" width="39.5703125" style="12" customWidth="1"/>
    <col min="66" max="66" width="41.5703125" style="12" customWidth="1"/>
    <col min="67" max="67" width="26" style="12" customWidth="1"/>
    <col min="68" max="68" width="18.42578125" style="12" customWidth="1"/>
    <col min="69" max="69" width="21.5703125" style="12" customWidth="1"/>
    <col min="70" max="70" width="79.7109375" style="132" customWidth="1"/>
    <col min="71" max="71" width="44" style="12" customWidth="1"/>
    <col min="72" max="72" width="37.5703125" style="12" customWidth="1"/>
    <col min="73" max="73" width="39.5703125" style="12" customWidth="1"/>
    <col min="74" max="74" width="41.5703125" style="12" customWidth="1"/>
    <col min="75" max="75" width="26" style="12" customWidth="1"/>
    <col min="76" max="76" width="18.42578125" style="12" customWidth="1"/>
    <col min="77" max="77" width="21.5703125" style="12" customWidth="1"/>
    <col min="78" max="78" width="79.7109375" style="132" customWidth="1"/>
    <col min="79" max="79" width="44" style="12" customWidth="1"/>
    <col min="80" max="80" width="37.5703125" style="12" customWidth="1"/>
    <col min="81" max="81" width="39.5703125" style="12" customWidth="1"/>
    <col min="82" max="82" width="41.5703125" style="12" customWidth="1"/>
    <col min="83" max="83" width="26" style="12" customWidth="1"/>
    <col min="84" max="84" width="18.42578125" style="12" customWidth="1"/>
    <col min="85" max="85" width="21.5703125" style="12" customWidth="1"/>
    <col min="86" max="86" width="79.7109375" style="132" customWidth="1"/>
    <col min="87" max="87" width="44" style="12" customWidth="1"/>
    <col min="88" max="88" width="37.5703125" style="12" customWidth="1"/>
    <col min="89" max="89" width="39.5703125" style="12" customWidth="1"/>
    <col min="90" max="90" width="41.5703125" style="12" customWidth="1"/>
    <col min="91" max="91" width="26" style="12" customWidth="1"/>
    <col min="92" max="92" width="18.42578125" style="12" customWidth="1"/>
    <col min="93" max="93" width="9.140625" style="12"/>
    <col min="94" max="134" width="9.140625" style="13"/>
  </cols>
  <sheetData>
    <row r="1" spans="2:97" ht="36.75" customHeight="1">
      <c r="D1" s="1"/>
      <c r="E1" s="1"/>
      <c r="F1" s="1"/>
      <c r="G1" s="1"/>
      <c r="H1" s="1"/>
      <c r="I1" s="1"/>
      <c r="J1" s="1"/>
      <c r="K1" s="1"/>
      <c r="L1" s="1"/>
      <c r="O1" s="2"/>
      <c r="P1" s="3"/>
      <c r="Q1" s="3"/>
      <c r="R1" s="4"/>
      <c r="S1" s="5"/>
      <c r="T1" s="3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BI1" s="7"/>
      <c r="BJ1" s="8">
        <v>9</v>
      </c>
      <c r="BK1" s="7"/>
      <c r="BL1" s="9"/>
      <c r="BM1" s="9"/>
      <c r="BN1" s="10"/>
      <c r="BO1" s="9"/>
      <c r="BP1" s="7"/>
      <c r="BQ1" s="7"/>
      <c r="BR1" s="11"/>
      <c r="BS1" s="9"/>
      <c r="BT1" s="9"/>
      <c r="BU1" s="9"/>
      <c r="BV1" s="9"/>
      <c r="BW1" s="9"/>
      <c r="BX1" s="9"/>
      <c r="BY1" s="7"/>
      <c r="BZ1" s="11"/>
      <c r="CA1" s="9"/>
      <c r="CB1" s="9"/>
      <c r="CC1" s="9"/>
      <c r="CD1" s="9"/>
      <c r="CE1" s="9"/>
      <c r="CF1" s="9"/>
      <c r="CG1" s="7"/>
      <c r="CH1" s="11"/>
      <c r="CI1" s="9"/>
      <c r="CJ1" s="9"/>
      <c r="CK1" s="9"/>
      <c r="CL1" s="9"/>
      <c r="CM1" s="9"/>
      <c r="CN1" s="9"/>
    </row>
    <row r="2" spans="2:97" ht="36.950000000000003" customHeight="1">
      <c r="D2" s="1"/>
      <c r="E2" s="14" t="str">
        <f>PROPER(CONCATENATE(UPPER(E3)," REPORT "))</f>
        <v xml:space="preserve"> Report </v>
      </c>
      <c r="F2" s="1"/>
      <c r="G2" s="1"/>
      <c r="H2" s="1"/>
      <c r="I2" s="1"/>
      <c r="J2" s="1"/>
      <c r="K2" s="1"/>
      <c r="L2" s="1"/>
      <c r="O2" s="2"/>
      <c r="P2" s="15"/>
      <c r="Q2" s="15"/>
      <c r="R2" s="16" t="s">
        <v>0</v>
      </c>
      <c r="S2" s="17" t="s">
        <v>1</v>
      </c>
      <c r="T2" s="18">
        <v>2016</v>
      </c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BI2" s="19"/>
      <c r="BJ2" s="20"/>
      <c r="BK2" s="19"/>
      <c r="BL2" s="19"/>
      <c r="BM2" s="19"/>
      <c r="BN2" s="19"/>
      <c r="BO2" s="19"/>
      <c r="BP2" s="19"/>
      <c r="BQ2" s="7"/>
      <c r="BR2" s="11"/>
      <c r="BS2" s="9"/>
      <c r="BT2" s="9"/>
      <c r="BU2" s="9"/>
      <c r="BV2" s="9"/>
      <c r="BW2" s="9"/>
      <c r="BX2" s="9"/>
      <c r="BY2" s="7"/>
      <c r="BZ2" s="11"/>
      <c r="CA2" s="9"/>
      <c r="CB2" s="9"/>
      <c r="CC2" s="9"/>
      <c r="CD2" s="9"/>
      <c r="CE2" s="9"/>
      <c r="CF2" s="9"/>
      <c r="CG2" s="7"/>
      <c r="CH2" s="11"/>
      <c r="CI2" s="9"/>
      <c r="CJ2" s="9"/>
      <c r="CK2" s="9"/>
      <c r="CL2" s="9"/>
      <c r="CM2" s="9"/>
      <c r="CN2" s="9"/>
    </row>
    <row r="3" spans="2:97" ht="36.950000000000003" customHeight="1">
      <c r="B3" s="21" t="str">
        <f>CONCATENATE(B4," Report ")</f>
        <v xml:space="preserve">Windsor Terrace Report </v>
      </c>
      <c r="D3" s="1"/>
      <c r="E3" s="14" t="str">
        <f>PROPER(CONCATENATE(UPPER(U3)))</f>
        <v/>
      </c>
      <c r="F3" s="1"/>
      <c r="G3" s="1"/>
      <c r="H3" s="1"/>
      <c r="I3" s="1"/>
      <c r="J3" s="1"/>
      <c r="K3" s="1"/>
      <c r="L3" s="1"/>
      <c r="O3" s="2"/>
      <c r="P3" s="15" t="s">
        <v>2</v>
      </c>
      <c r="Q3" s="15"/>
      <c r="R3" s="22" t="s">
        <v>3</v>
      </c>
      <c r="S3" s="17" t="s">
        <v>4</v>
      </c>
      <c r="T3" s="18">
        <v>1</v>
      </c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BI3" s="7"/>
      <c r="BJ3" s="23"/>
      <c r="BK3" s="24"/>
      <c r="BL3" s="9"/>
      <c r="BM3" s="9"/>
      <c r="BN3" s="10"/>
      <c r="BO3" s="9"/>
      <c r="BP3" s="9"/>
      <c r="BQ3" s="7"/>
      <c r="BR3" s="11"/>
      <c r="BS3" s="9"/>
      <c r="BT3" s="9"/>
      <c r="BU3" s="9"/>
      <c r="BV3" s="9"/>
      <c r="BW3" s="9"/>
      <c r="BX3" s="9"/>
      <c r="BY3" s="7"/>
      <c r="BZ3" s="11"/>
      <c r="CA3" s="9"/>
      <c r="CB3" s="9"/>
      <c r="CC3" s="9"/>
      <c r="CD3" s="9"/>
      <c r="CE3" s="9"/>
      <c r="CF3" s="9"/>
      <c r="CG3" s="7"/>
      <c r="CH3" s="11"/>
      <c r="CI3" s="9"/>
      <c r="CJ3" s="9"/>
      <c r="CK3" s="9"/>
      <c r="CL3" s="9"/>
      <c r="CM3" s="9"/>
      <c r="CN3" s="9"/>
    </row>
    <row r="4" spans="2:97" ht="36.950000000000003" customHeight="1">
      <c r="B4" s="21" t="str">
        <f>CONCATENATE(R3)</f>
        <v>Windsor Terrace</v>
      </c>
      <c r="D4" s="1"/>
      <c r="E4" s="14" t="e">
        <f>CONCATENATE(UPPER(VLOOKUP(W3,D:E,2,FALSE))," ",W2)</f>
        <v>#N/A</v>
      </c>
      <c r="F4" s="1"/>
      <c r="G4" s="1"/>
      <c r="H4" s="1"/>
      <c r="I4" s="1"/>
      <c r="J4" s="1"/>
      <c r="K4" s="1"/>
      <c r="L4" s="1"/>
      <c r="O4" s="2"/>
      <c r="P4" s="17"/>
      <c r="Q4" s="17"/>
      <c r="R4" s="25"/>
      <c r="S4" s="26"/>
      <c r="T4" s="26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BI4" s="7"/>
      <c r="BJ4" s="23"/>
      <c r="BK4" s="24"/>
      <c r="BL4" s="9"/>
      <c r="BM4" s="9"/>
      <c r="BN4" s="10"/>
      <c r="BO4" s="9"/>
      <c r="BP4" s="9"/>
      <c r="BQ4" s="19"/>
      <c r="BR4" s="20"/>
      <c r="BS4" s="19"/>
      <c r="BT4" s="19"/>
      <c r="BU4" s="19"/>
      <c r="BV4" s="19"/>
      <c r="BW4" s="19"/>
      <c r="BX4" s="19"/>
      <c r="BY4" s="19"/>
      <c r="BZ4" s="20"/>
      <c r="CA4" s="19"/>
      <c r="CB4" s="19"/>
      <c r="CC4" s="19"/>
      <c r="CD4" s="19"/>
      <c r="CE4" s="19"/>
      <c r="CF4" s="19"/>
      <c r="CG4" s="19"/>
      <c r="CH4" s="20"/>
      <c r="CI4" s="19"/>
      <c r="CJ4" s="19"/>
      <c r="CK4" s="19"/>
      <c r="CL4" s="19"/>
      <c r="CM4" s="19"/>
      <c r="CN4" s="19"/>
    </row>
    <row r="5" spans="2:97" ht="36.950000000000003" customHeight="1">
      <c r="B5" s="21" t="s">
        <v>47</v>
      </c>
      <c r="D5" s="1"/>
      <c r="E5" s="14"/>
      <c r="F5" s="1"/>
      <c r="G5" s="1"/>
      <c r="H5" s="1"/>
      <c r="I5" s="1"/>
      <c r="J5" s="1"/>
      <c r="K5" s="1"/>
      <c r="L5" s="1"/>
      <c r="O5" s="2"/>
      <c r="P5" s="3"/>
      <c r="Q5" s="3"/>
      <c r="R5" s="4"/>
      <c r="S5" s="5"/>
      <c r="T5" s="3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BI5" s="7"/>
      <c r="BJ5" s="23"/>
      <c r="BK5" s="24"/>
      <c r="BL5" s="9"/>
      <c r="BM5" s="9"/>
      <c r="BN5" s="10"/>
      <c r="BO5" s="9"/>
      <c r="BP5" s="9"/>
      <c r="BQ5" s="19"/>
      <c r="BR5" s="20"/>
      <c r="BS5" s="19"/>
      <c r="BT5" s="19"/>
      <c r="BU5" s="19"/>
      <c r="BV5" s="19"/>
      <c r="BW5" s="19"/>
      <c r="BX5" s="19"/>
      <c r="BY5" s="19"/>
      <c r="BZ5" s="20"/>
      <c r="CA5" s="19"/>
      <c r="CB5" s="19"/>
      <c r="CC5" s="19"/>
      <c r="CD5" s="19"/>
      <c r="CE5" s="19"/>
      <c r="CF5" s="19"/>
      <c r="CG5" s="19"/>
      <c r="CH5" s="20"/>
      <c r="CI5" s="19"/>
      <c r="CJ5" s="19"/>
      <c r="CK5" s="19"/>
      <c r="CL5" s="19"/>
      <c r="CM5" s="19"/>
      <c r="CN5" s="19"/>
    </row>
    <row r="6" spans="2:97" ht="36.950000000000003" customHeight="1">
      <c r="B6" s="21" t="str">
        <f>CONCATENATE("in ",CONCATENATE(R3,", ",PROPER(R2)))</f>
        <v>in Windsor Terrace, Brooklyn</v>
      </c>
      <c r="D6" s="1"/>
      <c r="E6" s="14"/>
      <c r="F6" s="1"/>
      <c r="G6" s="1"/>
      <c r="H6" s="1"/>
      <c r="I6" s="1"/>
      <c r="J6" s="1"/>
      <c r="K6" s="1"/>
      <c r="L6" s="1"/>
      <c r="O6" s="2"/>
      <c r="P6" s="2"/>
      <c r="Q6" s="2"/>
      <c r="R6" s="27"/>
      <c r="S6" s="28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BI6" s="7"/>
      <c r="BJ6" s="23"/>
      <c r="BK6" s="24"/>
      <c r="BL6" s="9"/>
      <c r="BM6" s="9"/>
      <c r="BN6" s="10"/>
      <c r="BO6" s="9"/>
      <c r="BP6" s="9"/>
      <c r="BQ6" s="9"/>
      <c r="BR6" s="11"/>
      <c r="BS6" s="9"/>
      <c r="BT6" s="9"/>
      <c r="BU6" s="9"/>
      <c r="BV6" s="9"/>
      <c r="BW6" s="9"/>
      <c r="BX6" s="9"/>
      <c r="BY6" s="9"/>
      <c r="BZ6" s="11"/>
      <c r="CA6" s="9"/>
      <c r="CB6" s="9"/>
      <c r="CC6" s="9"/>
      <c r="CD6" s="9"/>
      <c r="CE6" s="9"/>
      <c r="CF6" s="9"/>
      <c r="CG6" s="9"/>
      <c r="CH6" s="11"/>
      <c r="CI6" s="9"/>
      <c r="CJ6" s="9"/>
      <c r="CK6" s="9"/>
      <c r="CL6" s="9"/>
      <c r="CM6" s="9"/>
      <c r="CN6" s="9"/>
    </row>
    <row r="7" spans="2:97" ht="36.950000000000003" customHeight="1">
      <c r="D7" s="1"/>
      <c r="E7" s="1"/>
      <c r="F7" s="1"/>
      <c r="G7" s="1"/>
      <c r="H7" s="1"/>
      <c r="I7" s="1"/>
      <c r="J7" s="1"/>
      <c r="K7" s="1"/>
      <c r="L7" s="1"/>
      <c r="O7" s="2"/>
      <c r="P7" s="2"/>
      <c r="Q7" s="2"/>
      <c r="R7" s="27"/>
      <c r="S7" s="28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BI7" s="7"/>
      <c r="BJ7" s="23"/>
      <c r="BK7" s="24"/>
      <c r="BL7" s="9"/>
      <c r="BM7" s="9"/>
      <c r="BN7" s="10"/>
      <c r="BO7" s="9"/>
      <c r="BP7" s="7"/>
      <c r="BQ7" s="7"/>
      <c r="BR7" s="11"/>
      <c r="BS7" s="9"/>
      <c r="BT7" s="9"/>
      <c r="BU7" s="9"/>
      <c r="BV7" s="9"/>
      <c r="BW7" s="9"/>
      <c r="BX7" s="9"/>
      <c r="BY7" s="7"/>
      <c r="BZ7" s="11"/>
      <c r="CA7" s="9"/>
      <c r="CB7" s="9"/>
      <c r="CC7" s="9"/>
      <c r="CD7" s="9"/>
      <c r="CE7" s="9"/>
      <c r="CF7" s="9"/>
      <c r="CG7" s="7"/>
      <c r="CH7" s="11"/>
      <c r="CI7" s="9"/>
      <c r="CJ7" s="9"/>
      <c r="CK7" s="9"/>
      <c r="CL7" s="9"/>
      <c r="CM7" s="9"/>
      <c r="CN7" s="9"/>
    </row>
    <row r="8" spans="2:97" ht="36.950000000000003" customHeight="1" thickBot="1">
      <c r="D8" s="1"/>
      <c r="E8" s="1"/>
      <c r="F8" s="1"/>
      <c r="G8" s="1"/>
      <c r="H8" s="1"/>
      <c r="I8" s="1"/>
      <c r="J8" s="1"/>
      <c r="K8" s="1"/>
      <c r="L8" s="1"/>
      <c r="O8" s="29"/>
      <c r="P8" s="29"/>
      <c r="Q8" s="29"/>
      <c r="R8" s="30"/>
      <c r="S8" s="31"/>
      <c r="T8" s="29"/>
      <c r="U8" s="29"/>
      <c r="V8" s="29"/>
      <c r="W8" s="29"/>
      <c r="X8" s="29"/>
      <c r="Y8" s="29"/>
      <c r="Z8" s="29"/>
      <c r="AA8" s="29"/>
      <c r="AB8" s="29"/>
      <c r="AC8" s="29"/>
      <c r="AD8" s="29"/>
      <c r="AE8" s="2"/>
      <c r="BI8" s="7"/>
      <c r="BJ8" s="32" t="str">
        <f>IFERROR(IF(BI9&lt;&gt;"","Address",""),"")</f>
        <v>Address</v>
      </c>
      <c r="BK8" s="33" t="str">
        <f>IFERROR(IF(BI9&lt;&gt;"","BBL",""),"")</f>
        <v>BBL</v>
      </c>
      <c r="BL8" s="33" t="str">
        <f>IFERROR(IF(BI9&lt;&gt;"","Sale date",""),"")</f>
        <v>Sale date</v>
      </c>
      <c r="BM8" s="33" t="str">
        <f>IFERROR(IF(BI9&lt;&gt;"","Sale price",""),"")</f>
        <v>Sale price</v>
      </c>
      <c r="BN8" s="33" t="str">
        <f>IFERROR(IF(BI9&lt;&gt;"","Property type",""),"")</f>
        <v>Property type</v>
      </c>
      <c r="BO8" s="34" t="str">
        <f>IFERROR(IF(BI9&lt;&gt;"","Sqft",""),"")</f>
        <v>Sqft</v>
      </c>
      <c r="BP8" s="7"/>
      <c r="BQ8" s="35"/>
      <c r="BR8" s="32" t="str">
        <f>IFERROR(IF(BQ9&lt;&gt;"","Address",""),"")</f>
        <v/>
      </c>
      <c r="BS8" s="33" t="str">
        <f>IFERROR(IF(BQ9&lt;&gt;"","BBL",""),"")</f>
        <v/>
      </c>
      <c r="BT8" s="33" t="str">
        <f>IFERROR(IF(BQ9&lt;&gt;"","Sale date",""),"")</f>
        <v/>
      </c>
      <c r="BU8" s="33" t="str">
        <f>IFERROR(IF(BQ9&lt;&gt;"","Sale price",""),"")</f>
        <v/>
      </c>
      <c r="BV8" s="33" t="str">
        <f>IFERROR(IF(BQ9&lt;&gt;"","Property type",""),"")</f>
        <v/>
      </c>
      <c r="BW8" s="34" t="str">
        <f>IFERROR(IF(BQ9&lt;&gt;"","Sqft",""),"")</f>
        <v/>
      </c>
      <c r="BX8" s="36"/>
      <c r="BY8" s="35"/>
      <c r="BZ8" s="32" t="str">
        <f>IFERROR(IF(BY9&lt;&gt;"","Address",""),"")</f>
        <v/>
      </c>
      <c r="CA8" s="33" t="str">
        <f>IFERROR(IF(BY9&lt;&gt;"","BBL",""),"")</f>
        <v/>
      </c>
      <c r="CB8" s="33" t="str">
        <f>IFERROR(IF(BY9&lt;&gt;"","Sale date",""),"")</f>
        <v/>
      </c>
      <c r="CC8" s="33" t="str">
        <f>IFERROR(IF(BY9&lt;&gt;"","Sale price",""),"")</f>
        <v/>
      </c>
      <c r="CD8" s="33" t="str">
        <f>IFERROR(IF(BY9&lt;&gt;"","Property type",""),"")</f>
        <v/>
      </c>
      <c r="CE8" s="34" t="str">
        <f>IFERROR(IF(BY9&lt;&gt;"","Sqft",""),"")</f>
        <v/>
      </c>
      <c r="CF8" s="36"/>
      <c r="CG8" s="35"/>
      <c r="CH8" s="32" t="str">
        <f>IFERROR(IF(CG9&lt;&gt;"","Address",""),"")</f>
        <v/>
      </c>
      <c r="CI8" s="33" t="str">
        <f>IFERROR(IF(CG9&lt;&gt;"","BBL",""),"")</f>
        <v/>
      </c>
      <c r="CJ8" s="33" t="str">
        <f>IFERROR(IF(CG9&lt;&gt;"","Sale date",""),"")</f>
        <v/>
      </c>
      <c r="CK8" s="33" t="str">
        <f>IFERROR(IF(CG9&lt;&gt;"","Sale price",""),"")</f>
        <v/>
      </c>
      <c r="CL8" s="33" t="str">
        <f>IFERROR(IF(CG9&lt;&gt;"","Property type",""),"")</f>
        <v/>
      </c>
      <c r="CM8" s="34" t="str">
        <f>IFERROR(IF(CG9&lt;&gt;"","Sqft",""),"")</f>
        <v/>
      </c>
      <c r="CN8" s="36"/>
      <c r="CO8" s="37"/>
      <c r="CP8" s="38"/>
      <c r="CQ8" s="38"/>
      <c r="CR8" s="38"/>
      <c r="CS8" s="38"/>
    </row>
    <row r="9" spans="2:97" ht="36.950000000000003" customHeight="1" thickTop="1">
      <c r="D9" s="1"/>
      <c r="E9" s="1"/>
      <c r="F9" s="1"/>
      <c r="G9" s="1"/>
      <c r="H9" s="1"/>
      <c r="I9" s="1"/>
      <c r="J9" s="1"/>
      <c r="K9" s="1"/>
      <c r="L9" s="1"/>
      <c r="O9" s="2"/>
      <c r="P9" s="2"/>
      <c r="Q9" s="2"/>
      <c r="R9" s="27"/>
      <c r="S9" s="28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BI9" s="7">
        <v>1</v>
      </c>
      <c r="BJ9" s="39" t="s">
        <v>24</v>
      </c>
      <c r="BK9" s="40" t="s">
        <v>25</v>
      </c>
      <c r="BL9" s="41">
        <v>42388</v>
      </c>
      <c r="BM9" s="42">
        <v>1144500</v>
      </c>
      <c r="BN9" s="40" t="s">
        <v>26</v>
      </c>
      <c r="BO9" s="43">
        <v>2068</v>
      </c>
      <c r="BP9" s="7"/>
      <c r="BQ9" s="44" t="str">
        <f>IFERROR(BI69+1,"")</f>
        <v/>
      </c>
      <c r="BR9" s="39" t="s">
        <v>27</v>
      </c>
      <c r="BS9" s="40" t="s">
        <v>27</v>
      </c>
      <c r="BT9" s="41" t="s">
        <v>27</v>
      </c>
      <c r="BU9" s="42" t="s">
        <v>27</v>
      </c>
      <c r="BV9" s="40" t="s">
        <v>27</v>
      </c>
      <c r="BW9" s="43" t="s">
        <v>27</v>
      </c>
      <c r="BX9" s="9"/>
      <c r="BY9" s="45" t="str">
        <f>IFERROR(BQ69+1,"")</f>
        <v/>
      </c>
      <c r="BZ9" s="39" t="s">
        <v>27</v>
      </c>
      <c r="CA9" s="40" t="s">
        <v>27</v>
      </c>
      <c r="CB9" s="41" t="s">
        <v>27</v>
      </c>
      <c r="CC9" s="42" t="s">
        <v>27</v>
      </c>
      <c r="CD9" s="40" t="s">
        <v>27</v>
      </c>
      <c r="CE9" s="43" t="s">
        <v>27</v>
      </c>
      <c r="CF9" s="9"/>
      <c r="CG9" s="45" t="str">
        <f>IFERROR(BY69+1,"")</f>
        <v/>
      </c>
      <c r="CH9" s="39" t="s">
        <v>27</v>
      </c>
      <c r="CI9" s="40" t="s">
        <v>27</v>
      </c>
      <c r="CJ9" s="41" t="s">
        <v>27</v>
      </c>
      <c r="CK9" s="42" t="s">
        <v>27</v>
      </c>
      <c r="CL9" s="40" t="s">
        <v>27</v>
      </c>
      <c r="CM9" s="43" t="s">
        <v>27</v>
      </c>
      <c r="CN9" s="9"/>
    </row>
    <row r="10" spans="2:97" ht="36.950000000000003" customHeight="1">
      <c r="D10" s="1"/>
      <c r="E10" s="1"/>
      <c r="F10" s="1"/>
      <c r="G10" s="1"/>
      <c r="H10" s="1"/>
      <c r="I10" s="1"/>
      <c r="J10" s="1"/>
      <c r="K10" s="1"/>
      <c r="L10" s="1"/>
      <c r="O10" s="46" t="s">
        <v>48</v>
      </c>
      <c r="P10" s="46"/>
      <c r="Q10" s="46"/>
      <c r="R10" s="46"/>
      <c r="S10" s="46"/>
      <c r="T10" s="46"/>
      <c r="U10" s="46"/>
      <c r="V10" s="46"/>
      <c r="W10" s="46"/>
      <c r="X10" s="46"/>
      <c r="Y10" s="46"/>
      <c r="Z10" s="46"/>
      <c r="AA10" s="46"/>
      <c r="AB10" s="46"/>
      <c r="AC10" s="46"/>
      <c r="AD10" s="46"/>
      <c r="BI10" s="7">
        <f t="shared" ref="BI10:BI69" si="0">IF(BI9&lt;$BJ$1,BI9+1,"")</f>
        <v>2</v>
      </c>
      <c r="BJ10" s="47" t="s">
        <v>28</v>
      </c>
      <c r="BK10" s="48" t="s">
        <v>29</v>
      </c>
      <c r="BL10" s="49">
        <v>42398</v>
      </c>
      <c r="BM10" s="50">
        <v>850000</v>
      </c>
      <c r="BN10" s="48" t="s">
        <v>30</v>
      </c>
      <c r="BO10" s="51">
        <v>955</v>
      </c>
      <c r="BP10" s="7"/>
      <c r="BQ10" s="7" t="str">
        <f>IFERROR(IF(BQ9&lt;'Interactive charts'!$BJ$1,BQ9+1,""),"")</f>
        <v/>
      </c>
      <c r="BR10" s="47" t="s">
        <v>27</v>
      </c>
      <c r="BS10" s="48" t="s">
        <v>27</v>
      </c>
      <c r="BT10" s="49" t="s">
        <v>27</v>
      </c>
      <c r="BU10" s="50" t="s">
        <v>27</v>
      </c>
      <c r="BV10" s="48" t="s">
        <v>27</v>
      </c>
      <c r="BW10" s="51" t="s">
        <v>27</v>
      </c>
      <c r="BX10" s="9"/>
      <c r="BY10" s="7" t="str">
        <f>IFERROR(IF(BY9&lt;'Interactive charts'!$BJ$1,BY9+1,""),"")</f>
        <v/>
      </c>
      <c r="BZ10" s="47" t="s">
        <v>27</v>
      </c>
      <c r="CA10" s="48" t="s">
        <v>27</v>
      </c>
      <c r="CB10" s="49" t="s">
        <v>27</v>
      </c>
      <c r="CC10" s="50" t="s">
        <v>27</v>
      </c>
      <c r="CD10" s="48" t="s">
        <v>27</v>
      </c>
      <c r="CE10" s="51" t="s">
        <v>27</v>
      </c>
      <c r="CF10" s="9"/>
      <c r="CG10" s="7" t="str">
        <f>IFERROR(IF(CG9&lt;'Interactive charts'!$BJ$1,CG9+1,""),"")</f>
        <v/>
      </c>
      <c r="CH10" s="47" t="s">
        <v>27</v>
      </c>
      <c r="CI10" s="48" t="s">
        <v>27</v>
      </c>
      <c r="CJ10" s="49" t="s">
        <v>27</v>
      </c>
      <c r="CK10" s="50" t="s">
        <v>27</v>
      </c>
      <c r="CL10" s="48" t="s">
        <v>27</v>
      </c>
      <c r="CM10" s="51" t="s">
        <v>27</v>
      </c>
      <c r="CN10" s="9"/>
    </row>
    <row r="11" spans="2:97" ht="36.950000000000003" customHeight="1">
      <c r="D11" s="1"/>
      <c r="E11" s="1"/>
      <c r="F11" s="1"/>
      <c r="G11" s="1"/>
      <c r="H11" s="1"/>
      <c r="I11" s="1"/>
      <c r="J11" s="1"/>
      <c r="K11" s="1"/>
      <c r="L11" s="1"/>
      <c r="O11" s="46"/>
      <c r="P11" s="46"/>
      <c r="Q11" s="46"/>
      <c r="R11" s="46"/>
      <c r="S11" s="46"/>
      <c r="T11" s="46"/>
      <c r="U11" s="46"/>
      <c r="V11" s="46"/>
      <c r="W11" s="46"/>
      <c r="X11" s="46"/>
      <c r="Y11" s="46"/>
      <c r="Z11" s="46"/>
      <c r="AA11" s="46"/>
      <c r="AB11" s="46"/>
      <c r="AC11" s="46"/>
      <c r="AD11" s="46"/>
      <c r="BI11" s="7">
        <f t="shared" si="0"/>
        <v>3</v>
      </c>
      <c r="BJ11" s="39" t="s">
        <v>31</v>
      </c>
      <c r="BK11" s="40" t="s">
        <v>32</v>
      </c>
      <c r="BL11" s="41">
        <v>42376</v>
      </c>
      <c r="BM11" s="42">
        <v>835000</v>
      </c>
      <c r="BN11" s="40" t="s">
        <v>30</v>
      </c>
      <c r="BO11" s="43">
        <v>1796</v>
      </c>
      <c r="BP11" s="7"/>
      <c r="BQ11" s="7" t="str">
        <f>IFERROR(IF(BQ10&lt;'Interactive charts'!$BJ$1,BQ10+1,""),"")</f>
        <v/>
      </c>
      <c r="BR11" s="39" t="s">
        <v>27</v>
      </c>
      <c r="BS11" s="40" t="s">
        <v>27</v>
      </c>
      <c r="BT11" s="41" t="s">
        <v>27</v>
      </c>
      <c r="BU11" s="42" t="s">
        <v>27</v>
      </c>
      <c r="BV11" s="40" t="s">
        <v>27</v>
      </c>
      <c r="BW11" s="43" t="s">
        <v>27</v>
      </c>
      <c r="BX11" s="9"/>
      <c r="BY11" s="7" t="str">
        <f>IFERROR(IF(BY10&lt;'Interactive charts'!$BJ$1,BY10+1,""),"")</f>
        <v/>
      </c>
      <c r="BZ11" s="39" t="s">
        <v>27</v>
      </c>
      <c r="CA11" s="40" t="s">
        <v>27</v>
      </c>
      <c r="CB11" s="41" t="s">
        <v>27</v>
      </c>
      <c r="CC11" s="42" t="s">
        <v>27</v>
      </c>
      <c r="CD11" s="40" t="s">
        <v>27</v>
      </c>
      <c r="CE11" s="43" t="s">
        <v>27</v>
      </c>
      <c r="CF11" s="9"/>
      <c r="CG11" s="7" t="str">
        <f>IFERROR(IF(CG10&lt;'Interactive charts'!$BJ$1,CG10+1,""),"")</f>
        <v/>
      </c>
      <c r="CH11" s="39" t="s">
        <v>27</v>
      </c>
      <c r="CI11" s="40" t="s">
        <v>27</v>
      </c>
      <c r="CJ11" s="41" t="s">
        <v>27</v>
      </c>
      <c r="CK11" s="42" t="s">
        <v>27</v>
      </c>
      <c r="CL11" s="40" t="s">
        <v>27</v>
      </c>
      <c r="CM11" s="43" t="s">
        <v>27</v>
      </c>
      <c r="CN11" s="9"/>
    </row>
    <row r="12" spans="2:97" ht="36.950000000000003" customHeight="1">
      <c r="D12" s="1"/>
      <c r="E12" s="1"/>
      <c r="F12" s="1"/>
      <c r="G12" s="1"/>
      <c r="H12" s="1"/>
      <c r="I12" s="1"/>
      <c r="J12" s="1"/>
      <c r="K12" s="1"/>
      <c r="L12" s="1"/>
      <c r="O12" s="46"/>
      <c r="P12" s="46"/>
      <c r="Q12" s="46"/>
      <c r="R12" s="46"/>
      <c r="S12" s="46"/>
      <c r="T12" s="46"/>
      <c r="U12" s="46"/>
      <c r="V12" s="46"/>
      <c r="W12" s="46"/>
      <c r="X12" s="46"/>
      <c r="Y12" s="46"/>
      <c r="Z12" s="46"/>
      <c r="AA12" s="46"/>
      <c r="AB12" s="46"/>
      <c r="AC12" s="46"/>
      <c r="AD12" s="46"/>
      <c r="BI12" s="7">
        <f t="shared" si="0"/>
        <v>4</v>
      </c>
      <c r="BJ12" s="47" t="s">
        <v>33</v>
      </c>
      <c r="BK12" s="48" t="s">
        <v>34</v>
      </c>
      <c r="BL12" s="49">
        <v>42390</v>
      </c>
      <c r="BM12" s="50">
        <v>828000</v>
      </c>
      <c r="BN12" s="48" t="s">
        <v>30</v>
      </c>
      <c r="BO12" s="51">
        <v>779</v>
      </c>
      <c r="BP12" s="7"/>
      <c r="BQ12" s="7" t="str">
        <f>IFERROR(IF(BQ11&lt;'Interactive charts'!$BJ$1,BQ11+1,""),"")</f>
        <v/>
      </c>
      <c r="BR12" s="47" t="s">
        <v>27</v>
      </c>
      <c r="BS12" s="48" t="s">
        <v>27</v>
      </c>
      <c r="BT12" s="49" t="s">
        <v>27</v>
      </c>
      <c r="BU12" s="50" t="s">
        <v>27</v>
      </c>
      <c r="BV12" s="48" t="s">
        <v>27</v>
      </c>
      <c r="BW12" s="51" t="s">
        <v>27</v>
      </c>
      <c r="BX12" s="9"/>
      <c r="BY12" s="7" t="str">
        <f>IFERROR(IF(BY11&lt;'Interactive charts'!$BJ$1,BY11+1,""),"")</f>
        <v/>
      </c>
      <c r="BZ12" s="47" t="s">
        <v>27</v>
      </c>
      <c r="CA12" s="48" t="s">
        <v>27</v>
      </c>
      <c r="CB12" s="49" t="s">
        <v>27</v>
      </c>
      <c r="CC12" s="50" t="s">
        <v>27</v>
      </c>
      <c r="CD12" s="48" t="s">
        <v>27</v>
      </c>
      <c r="CE12" s="51" t="s">
        <v>27</v>
      </c>
      <c r="CF12" s="9"/>
      <c r="CG12" s="7" t="str">
        <f>IFERROR(IF(CG11&lt;'Interactive charts'!$BJ$1,CG11+1,""),"")</f>
        <v/>
      </c>
      <c r="CH12" s="47" t="s">
        <v>27</v>
      </c>
      <c r="CI12" s="48" t="s">
        <v>27</v>
      </c>
      <c r="CJ12" s="49" t="s">
        <v>27</v>
      </c>
      <c r="CK12" s="50" t="s">
        <v>27</v>
      </c>
      <c r="CL12" s="48" t="s">
        <v>27</v>
      </c>
      <c r="CM12" s="51" t="s">
        <v>27</v>
      </c>
      <c r="CN12" s="9"/>
    </row>
    <row r="13" spans="2:97" ht="36.950000000000003" customHeight="1">
      <c r="D13" s="1"/>
      <c r="E13" s="1"/>
      <c r="F13" s="1"/>
      <c r="G13" s="1"/>
      <c r="H13" s="1"/>
      <c r="I13" s="1"/>
      <c r="J13" s="1"/>
      <c r="K13" s="1"/>
      <c r="L13" s="1"/>
      <c r="O13" s="52" t="str">
        <f>CONCATENATE(R3,", ",R2)</f>
        <v>Windsor Terrace, Brooklyn</v>
      </c>
      <c r="P13" s="52"/>
      <c r="Q13" s="52"/>
      <c r="R13" s="52"/>
      <c r="S13" s="52"/>
      <c r="T13" s="52"/>
      <c r="U13" s="52"/>
      <c r="V13" s="52"/>
      <c r="W13" s="52"/>
      <c r="X13" s="52"/>
      <c r="Y13" s="52"/>
      <c r="Z13" s="52"/>
      <c r="AA13" s="52"/>
      <c r="AB13" s="52"/>
      <c r="AC13" s="52"/>
      <c r="AD13" s="52"/>
      <c r="BI13" s="7">
        <f t="shared" si="0"/>
        <v>5</v>
      </c>
      <c r="BJ13" s="39" t="s">
        <v>35</v>
      </c>
      <c r="BK13" s="40" t="s">
        <v>36</v>
      </c>
      <c r="BL13" s="41">
        <v>42388</v>
      </c>
      <c r="BM13" s="42">
        <v>730000</v>
      </c>
      <c r="BN13" s="40" t="s">
        <v>30</v>
      </c>
      <c r="BO13" s="43">
        <v>958</v>
      </c>
      <c r="BP13" s="7"/>
      <c r="BQ13" s="7" t="str">
        <f>IFERROR(IF(BQ12&lt;'Interactive charts'!$BJ$1,BQ12+1,""),"")</f>
        <v/>
      </c>
      <c r="BR13" s="39" t="s">
        <v>27</v>
      </c>
      <c r="BS13" s="40" t="s">
        <v>27</v>
      </c>
      <c r="BT13" s="41" t="s">
        <v>27</v>
      </c>
      <c r="BU13" s="42" t="s">
        <v>27</v>
      </c>
      <c r="BV13" s="40" t="s">
        <v>27</v>
      </c>
      <c r="BW13" s="43" t="s">
        <v>27</v>
      </c>
      <c r="BX13" s="9"/>
      <c r="BY13" s="7" t="str">
        <f>IFERROR(IF(BY12&lt;'Interactive charts'!$BJ$1,BY12+1,""),"")</f>
        <v/>
      </c>
      <c r="BZ13" s="39" t="s">
        <v>27</v>
      </c>
      <c r="CA13" s="40" t="s">
        <v>27</v>
      </c>
      <c r="CB13" s="41" t="s">
        <v>27</v>
      </c>
      <c r="CC13" s="42" t="s">
        <v>27</v>
      </c>
      <c r="CD13" s="40" t="s">
        <v>27</v>
      </c>
      <c r="CE13" s="43" t="s">
        <v>27</v>
      </c>
      <c r="CF13" s="9"/>
      <c r="CG13" s="7" t="str">
        <f>IFERROR(IF(CG12&lt;'Interactive charts'!$BJ$1,CG12+1,""),"")</f>
        <v/>
      </c>
      <c r="CH13" s="39" t="s">
        <v>27</v>
      </c>
      <c r="CI13" s="40" t="s">
        <v>27</v>
      </c>
      <c r="CJ13" s="41" t="s">
        <v>27</v>
      </c>
      <c r="CK13" s="42" t="s">
        <v>27</v>
      </c>
      <c r="CL13" s="40" t="s">
        <v>27</v>
      </c>
      <c r="CM13" s="43" t="s">
        <v>27</v>
      </c>
      <c r="CN13" s="9"/>
    </row>
    <row r="14" spans="2:97" ht="36.950000000000003" customHeight="1">
      <c r="D14" s="1"/>
      <c r="E14" s="1"/>
      <c r="F14" s="1"/>
      <c r="G14" s="1"/>
      <c r="H14" s="1"/>
      <c r="I14" s="1"/>
      <c r="J14" s="1"/>
      <c r="K14" s="1"/>
      <c r="L14" s="1"/>
      <c r="O14" s="52"/>
      <c r="P14" s="52"/>
      <c r="Q14" s="52"/>
      <c r="R14" s="52"/>
      <c r="S14" s="52"/>
      <c r="T14" s="52"/>
      <c r="U14" s="52"/>
      <c r="V14" s="52"/>
      <c r="W14" s="52"/>
      <c r="X14" s="52"/>
      <c r="Y14" s="52"/>
      <c r="Z14" s="52"/>
      <c r="AA14" s="52"/>
      <c r="AB14" s="52"/>
      <c r="AC14" s="52"/>
      <c r="AD14" s="52"/>
      <c r="BI14" s="7">
        <f t="shared" si="0"/>
        <v>6</v>
      </c>
      <c r="BJ14" s="47" t="s">
        <v>37</v>
      </c>
      <c r="BK14" s="48" t="s">
        <v>38</v>
      </c>
      <c r="BL14" s="49">
        <v>42382</v>
      </c>
      <c r="BM14" s="50">
        <v>600000</v>
      </c>
      <c r="BN14" s="48" t="s">
        <v>39</v>
      </c>
      <c r="BO14" s="51" t="s">
        <v>40</v>
      </c>
      <c r="BP14" s="7"/>
      <c r="BQ14" s="7" t="str">
        <f>IFERROR(IF(BQ13&lt;'Interactive charts'!$BJ$1,BQ13+1,""),"")</f>
        <v/>
      </c>
      <c r="BR14" s="47" t="s">
        <v>27</v>
      </c>
      <c r="BS14" s="48" t="s">
        <v>27</v>
      </c>
      <c r="BT14" s="49" t="s">
        <v>27</v>
      </c>
      <c r="BU14" s="50" t="s">
        <v>27</v>
      </c>
      <c r="BV14" s="48" t="s">
        <v>27</v>
      </c>
      <c r="BW14" s="51" t="s">
        <v>27</v>
      </c>
      <c r="BX14" s="9"/>
      <c r="BY14" s="7" t="str">
        <f>IFERROR(IF(BY13&lt;'Interactive charts'!$BJ$1,BY13+1,""),"")</f>
        <v/>
      </c>
      <c r="BZ14" s="47" t="s">
        <v>27</v>
      </c>
      <c r="CA14" s="48" t="s">
        <v>27</v>
      </c>
      <c r="CB14" s="49" t="s">
        <v>27</v>
      </c>
      <c r="CC14" s="50" t="s">
        <v>27</v>
      </c>
      <c r="CD14" s="48" t="s">
        <v>27</v>
      </c>
      <c r="CE14" s="51" t="s">
        <v>27</v>
      </c>
      <c r="CF14" s="9"/>
      <c r="CG14" s="7" t="str">
        <f>IFERROR(IF(CG13&lt;'Interactive charts'!$BJ$1,CG13+1,""),"")</f>
        <v/>
      </c>
      <c r="CH14" s="47" t="s">
        <v>27</v>
      </c>
      <c r="CI14" s="48" t="s">
        <v>27</v>
      </c>
      <c r="CJ14" s="49" t="s">
        <v>27</v>
      </c>
      <c r="CK14" s="50" t="s">
        <v>27</v>
      </c>
      <c r="CL14" s="48" t="s">
        <v>27</v>
      </c>
      <c r="CM14" s="51" t="s">
        <v>27</v>
      </c>
      <c r="CN14" s="9"/>
    </row>
    <row r="15" spans="2:97" ht="36.950000000000003" customHeight="1">
      <c r="D15" s="1"/>
      <c r="E15" s="1"/>
      <c r="F15" s="1"/>
      <c r="G15" s="1"/>
      <c r="H15" s="1"/>
      <c r="I15" s="1"/>
      <c r="J15" s="1"/>
      <c r="K15" s="1"/>
      <c r="L15" s="1"/>
      <c r="O15" s="52"/>
      <c r="P15" s="52"/>
      <c r="Q15" s="52"/>
      <c r="R15" s="52"/>
      <c r="S15" s="52"/>
      <c r="T15" s="52"/>
      <c r="U15" s="52"/>
      <c r="V15" s="52"/>
      <c r="W15" s="52"/>
      <c r="X15" s="52"/>
      <c r="Y15" s="52"/>
      <c r="Z15" s="52"/>
      <c r="AA15" s="52"/>
      <c r="AB15" s="52"/>
      <c r="AC15" s="52"/>
      <c r="AD15" s="52"/>
      <c r="BI15" s="7">
        <f t="shared" si="0"/>
        <v>7</v>
      </c>
      <c r="BJ15" s="39" t="s">
        <v>41</v>
      </c>
      <c r="BK15" s="40" t="s">
        <v>42</v>
      </c>
      <c r="BL15" s="41">
        <v>42397</v>
      </c>
      <c r="BM15" s="42">
        <v>529000</v>
      </c>
      <c r="BN15" s="40" t="s">
        <v>39</v>
      </c>
      <c r="BO15" s="43" t="s">
        <v>40</v>
      </c>
      <c r="BP15" s="7"/>
      <c r="BQ15" s="7" t="str">
        <f>IFERROR(IF(BQ14&lt;'Interactive charts'!$BJ$1,BQ14+1,""),"")</f>
        <v/>
      </c>
      <c r="BR15" s="39" t="s">
        <v>27</v>
      </c>
      <c r="BS15" s="40" t="s">
        <v>27</v>
      </c>
      <c r="BT15" s="41" t="s">
        <v>27</v>
      </c>
      <c r="BU15" s="42" t="s">
        <v>27</v>
      </c>
      <c r="BV15" s="40" t="s">
        <v>27</v>
      </c>
      <c r="BW15" s="43" t="s">
        <v>27</v>
      </c>
      <c r="BX15" s="9"/>
      <c r="BY15" s="7" t="str">
        <f>IFERROR(IF(BY14&lt;'Interactive charts'!$BJ$1,BY14+1,""),"")</f>
        <v/>
      </c>
      <c r="BZ15" s="39" t="s">
        <v>27</v>
      </c>
      <c r="CA15" s="40" t="s">
        <v>27</v>
      </c>
      <c r="CB15" s="41" t="s">
        <v>27</v>
      </c>
      <c r="CC15" s="42" t="s">
        <v>27</v>
      </c>
      <c r="CD15" s="40" t="s">
        <v>27</v>
      </c>
      <c r="CE15" s="43" t="s">
        <v>27</v>
      </c>
      <c r="CF15" s="9"/>
      <c r="CG15" s="7" t="str">
        <f>IFERROR(IF(CG14&lt;'Interactive charts'!$BJ$1,CG14+1,""),"")</f>
        <v/>
      </c>
      <c r="CH15" s="39" t="s">
        <v>27</v>
      </c>
      <c r="CI15" s="40" t="s">
        <v>27</v>
      </c>
      <c r="CJ15" s="41" t="s">
        <v>27</v>
      </c>
      <c r="CK15" s="42" t="s">
        <v>27</v>
      </c>
      <c r="CL15" s="40" t="s">
        <v>27</v>
      </c>
      <c r="CM15" s="43" t="s">
        <v>27</v>
      </c>
      <c r="CN15" s="9"/>
    </row>
    <row r="16" spans="2:97" ht="36.950000000000003" customHeight="1">
      <c r="D16" s="1"/>
      <c r="E16" s="1"/>
      <c r="F16" s="1"/>
      <c r="G16" s="1"/>
      <c r="H16" s="1"/>
      <c r="I16" s="1"/>
      <c r="J16" s="1"/>
      <c r="K16" s="1"/>
      <c r="L16" s="1"/>
      <c r="BI16" s="7">
        <f t="shared" si="0"/>
        <v>8</v>
      </c>
      <c r="BJ16" s="47" t="s">
        <v>43</v>
      </c>
      <c r="BK16" s="48" t="s">
        <v>44</v>
      </c>
      <c r="BL16" s="49">
        <v>42382</v>
      </c>
      <c r="BM16" s="50">
        <v>405000</v>
      </c>
      <c r="BN16" s="48" t="s">
        <v>39</v>
      </c>
      <c r="BO16" s="51" t="s">
        <v>40</v>
      </c>
      <c r="BP16" s="7"/>
      <c r="BQ16" s="7" t="str">
        <f>IFERROR(IF(BQ15&lt;'Interactive charts'!$BJ$1,BQ15+1,""),"")</f>
        <v/>
      </c>
      <c r="BR16" s="47" t="s">
        <v>27</v>
      </c>
      <c r="BS16" s="48" t="s">
        <v>27</v>
      </c>
      <c r="BT16" s="49" t="s">
        <v>27</v>
      </c>
      <c r="BU16" s="50" t="s">
        <v>27</v>
      </c>
      <c r="BV16" s="48" t="s">
        <v>27</v>
      </c>
      <c r="BW16" s="51" t="s">
        <v>27</v>
      </c>
      <c r="BX16" s="9"/>
      <c r="BY16" s="7" t="str">
        <f>IFERROR(IF(BY15&lt;'Interactive charts'!$BJ$1,BY15+1,""),"")</f>
        <v/>
      </c>
      <c r="BZ16" s="47" t="s">
        <v>27</v>
      </c>
      <c r="CA16" s="48" t="s">
        <v>27</v>
      </c>
      <c r="CB16" s="49" t="s">
        <v>27</v>
      </c>
      <c r="CC16" s="50" t="s">
        <v>27</v>
      </c>
      <c r="CD16" s="48" t="s">
        <v>27</v>
      </c>
      <c r="CE16" s="51" t="s">
        <v>27</v>
      </c>
      <c r="CF16" s="9"/>
      <c r="CG16" s="7" t="str">
        <f>IFERROR(IF(CG15&lt;'Interactive charts'!$BJ$1,CG15+1,""),"")</f>
        <v/>
      </c>
      <c r="CH16" s="47" t="s">
        <v>27</v>
      </c>
      <c r="CI16" s="48" t="s">
        <v>27</v>
      </c>
      <c r="CJ16" s="49" t="s">
        <v>27</v>
      </c>
      <c r="CK16" s="50" t="s">
        <v>27</v>
      </c>
      <c r="CL16" s="48" t="s">
        <v>27</v>
      </c>
      <c r="CM16" s="51" t="s">
        <v>27</v>
      </c>
      <c r="CN16" s="9"/>
    </row>
    <row r="17" spans="1:92" ht="36.950000000000003" customHeight="1">
      <c r="D17" s="1"/>
      <c r="E17" s="1"/>
      <c r="F17" s="1"/>
      <c r="G17" s="1"/>
      <c r="H17" s="1"/>
      <c r="I17" s="1"/>
      <c r="J17" s="1"/>
      <c r="K17" s="1"/>
      <c r="L17" s="1"/>
      <c r="O17" s="55"/>
      <c r="P17" s="55"/>
      <c r="Q17" s="55"/>
      <c r="R17" s="55"/>
      <c r="S17" s="55"/>
      <c r="T17" s="55"/>
      <c r="U17" s="55"/>
      <c r="V17" s="55"/>
      <c r="W17" s="55"/>
      <c r="X17" s="55"/>
      <c r="Y17" s="55"/>
      <c r="Z17" s="55"/>
      <c r="AA17" s="55"/>
      <c r="AB17" s="55"/>
      <c r="AC17" s="55"/>
      <c r="AD17" s="55"/>
      <c r="BI17" s="7">
        <f t="shared" si="0"/>
        <v>9</v>
      </c>
      <c r="BJ17" s="39" t="s">
        <v>45</v>
      </c>
      <c r="BK17" s="40" t="s">
        <v>46</v>
      </c>
      <c r="BL17" s="41">
        <v>42383</v>
      </c>
      <c r="BM17" s="42">
        <v>394000</v>
      </c>
      <c r="BN17" s="40" t="s">
        <v>39</v>
      </c>
      <c r="BO17" s="43" t="s">
        <v>40</v>
      </c>
      <c r="BP17" s="7"/>
      <c r="BQ17" s="7" t="str">
        <f>IFERROR(IF(BQ16&lt;'Interactive charts'!$BJ$1,BQ16+1,""),"")</f>
        <v/>
      </c>
      <c r="BR17" s="39" t="s">
        <v>27</v>
      </c>
      <c r="BS17" s="40" t="s">
        <v>27</v>
      </c>
      <c r="BT17" s="41" t="s">
        <v>27</v>
      </c>
      <c r="BU17" s="42" t="s">
        <v>27</v>
      </c>
      <c r="BV17" s="40" t="s">
        <v>27</v>
      </c>
      <c r="BW17" s="43" t="s">
        <v>27</v>
      </c>
      <c r="BX17" s="9"/>
      <c r="BY17" s="7" t="str">
        <f>IFERROR(IF(BY16&lt;'Interactive charts'!$BJ$1,BY16+1,""),"")</f>
        <v/>
      </c>
      <c r="BZ17" s="39" t="s">
        <v>27</v>
      </c>
      <c r="CA17" s="40" t="s">
        <v>27</v>
      </c>
      <c r="CB17" s="41" t="s">
        <v>27</v>
      </c>
      <c r="CC17" s="42" t="s">
        <v>27</v>
      </c>
      <c r="CD17" s="40" t="s">
        <v>27</v>
      </c>
      <c r="CE17" s="43" t="s">
        <v>27</v>
      </c>
      <c r="CF17" s="9"/>
      <c r="CG17" s="7" t="str">
        <f>IFERROR(IF(CG16&lt;'Interactive charts'!$BJ$1,CG16+1,""),"")</f>
        <v/>
      </c>
      <c r="CH17" s="39" t="s">
        <v>27</v>
      </c>
      <c r="CI17" s="40" t="s">
        <v>27</v>
      </c>
      <c r="CJ17" s="41" t="s">
        <v>27</v>
      </c>
      <c r="CK17" s="42" t="s">
        <v>27</v>
      </c>
      <c r="CL17" s="40" t="s">
        <v>27</v>
      </c>
      <c r="CM17" s="43" t="s">
        <v>27</v>
      </c>
      <c r="CN17" s="9"/>
    </row>
    <row r="18" spans="1:92" ht="36.950000000000003" customHeight="1">
      <c r="D18" s="1"/>
      <c r="E18" s="1"/>
      <c r="F18" s="1"/>
      <c r="G18" s="1"/>
      <c r="H18" s="1"/>
      <c r="I18" s="1"/>
      <c r="J18" s="1"/>
      <c r="K18" s="1"/>
      <c r="L18" s="1"/>
      <c r="BI18" s="7" t="str">
        <f t="shared" si="0"/>
        <v/>
      </c>
      <c r="BJ18" s="47" t="s">
        <v>27</v>
      </c>
      <c r="BK18" s="48" t="s">
        <v>27</v>
      </c>
      <c r="BL18" s="49" t="s">
        <v>27</v>
      </c>
      <c r="BM18" s="50" t="s">
        <v>27</v>
      </c>
      <c r="BN18" s="48" t="s">
        <v>27</v>
      </c>
      <c r="BO18" s="51" t="s">
        <v>27</v>
      </c>
      <c r="BP18" s="7"/>
      <c r="BQ18" s="7" t="str">
        <f>IFERROR(IF(BQ17&lt;'Interactive charts'!$BJ$1,BQ17+1,""),"")</f>
        <v/>
      </c>
      <c r="BR18" s="47" t="s">
        <v>27</v>
      </c>
      <c r="BS18" s="48" t="s">
        <v>27</v>
      </c>
      <c r="BT18" s="49" t="s">
        <v>27</v>
      </c>
      <c r="BU18" s="50" t="s">
        <v>27</v>
      </c>
      <c r="BV18" s="48" t="s">
        <v>27</v>
      </c>
      <c r="BW18" s="51" t="s">
        <v>27</v>
      </c>
      <c r="BX18" s="9"/>
      <c r="BY18" s="7" t="str">
        <f>IFERROR(IF(BY17&lt;'Interactive charts'!$BJ$1,BY17+1,""),"")</f>
        <v/>
      </c>
      <c r="BZ18" s="47" t="s">
        <v>27</v>
      </c>
      <c r="CA18" s="48" t="s">
        <v>27</v>
      </c>
      <c r="CB18" s="49" t="s">
        <v>27</v>
      </c>
      <c r="CC18" s="50" t="s">
        <v>27</v>
      </c>
      <c r="CD18" s="48" t="s">
        <v>27</v>
      </c>
      <c r="CE18" s="51" t="s">
        <v>27</v>
      </c>
      <c r="CF18" s="9"/>
      <c r="CG18" s="7" t="str">
        <f>IFERROR(IF(CG17&lt;'Interactive charts'!$BJ$1,CG17+1,""),"")</f>
        <v/>
      </c>
      <c r="CH18" s="47" t="s">
        <v>27</v>
      </c>
      <c r="CI18" s="48" t="s">
        <v>27</v>
      </c>
      <c r="CJ18" s="49" t="s">
        <v>27</v>
      </c>
      <c r="CK18" s="50" t="s">
        <v>27</v>
      </c>
      <c r="CL18" s="48" t="s">
        <v>27</v>
      </c>
      <c r="CM18" s="51" t="s">
        <v>27</v>
      </c>
      <c r="CN18" s="9"/>
    </row>
    <row r="19" spans="1:92" ht="36.950000000000003" customHeight="1">
      <c r="A19" s="1"/>
      <c r="B19" s="56"/>
      <c r="C19" s="1"/>
      <c r="D19" s="1"/>
      <c r="E19" s="1"/>
      <c r="F19" s="1"/>
      <c r="G19" s="1"/>
      <c r="H19" s="1"/>
      <c r="I19" s="1"/>
      <c r="J19" s="1"/>
      <c r="K19" s="1"/>
      <c r="L19" s="1"/>
      <c r="P19" s="57"/>
      <c r="Q19" s="58"/>
      <c r="R19" s="59"/>
      <c r="S19" s="58"/>
      <c r="T19" s="58"/>
      <c r="U19" s="58"/>
      <c r="V19" s="58"/>
      <c r="W19" s="58"/>
      <c r="X19" s="58"/>
      <c r="Y19" s="58"/>
      <c r="Z19" s="58"/>
      <c r="AA19" s="58"/>
      <c r="AB19" s="58"/>
      <c r="AC19" s="58"/>
      <c r="BI19" s="7" t="str">
        <f t="shared" si="0"/>
        <v/>
      </c>
      <c r="BJ19" s="39" t="s">
        <v>27</v>
      </c>
      <c r="BK19" s="40" t="s">
        <v>27</v>
      </c>
      <c r="BL19" s="41" t="s">
        <v>27</v>
      </c>
      <c r="BM19" s="42" t="s">
        <v>27</v>
      </c>
      <c r="BN19" s="40" t="s">
        <v>27</v>
      </c>
      <c r="BO19" s="43" t="s">
        <v>27</v>
      </c>
      <c r="BP19" s="7"/>
      <c r="BQ19" s="7" t="str">
        <f>IFERROR(IF(BQ18&lt;'Interactive charts'!$BJ$1,BQ18+1,""),"")</f>
        <v/>
      </c>
      <c r="BR19" s="39" t="s">
        <v>27</v>
      </c>
      <c r="BS19" s="40" t="s">
        <v>27</v>
      </c>
      <c r="BT19" s="41" t="s">
        <v>27</v>
      </c>
      <c r="BU19" s="42" t="s">
        <v>27</v>
      </c>
      <c r="BV19" s="40" t="s">
        <v>27</v>
      </c>
      <c r="BW19" s="43" t="s">
        <v>27</v>
      </c>
      <c r="BX19" s="9"/>
      <c r="BY19" s="7" t="str">
        <f>IFERROR(IF(BY18&lt;'Interactive charts'!$BJ$1,BY18+1,""),"")</f>
        <v/>
      </c>
      <c r="BZ19" s="39" t="s">
        <v>27</v>
      </c>
      <c r="CA19" s="40" t="s">
        <v>27</v>
      </c>
      <c r="CB19" s="41" t="s">
        <v>27</v>
      </c>
      <c r="CC19" s="42" t="s">
        <v>27</v>
      </c>
      <c r="CD19" s="40" t="s">
        <v>27</v>
      </c>
      <c r="CE19" s="43" t="s">
        <v>27</v>
      </c>
      <c r="CF19" s="9"/>
      <c r="CG19" s="7" t="str">
        <f>IFERROR(IF(CG18&lt;'Interactive charts'!$BJ$1,CG18+1,""),"")</f>
        <v/>
      </c>
      <c r="CH19" s="39" t="s">
        <v>27</v>
      </c>
      <c r="CI19" s="40" t="s">
        <v>27</v>
      </c>
      <c r="CJ19" s="41" t="s">
        <v>27</v>
      </c>
      <c r="CK19" s="42" t="s">
        <v>27</v>
      </c>
      <c r="CL19" s="40" t="s">
        <v>27</v>
      </c>
      <c r="CM19" s="43" t="s">
        <v>27</v>
      </c>
      <c r="CN19" s="9"/>
    </row>
    <row r="20" spans="1:92" ht="36.950000000000003" customHeight="1">
      <c r="A20" s="1"/>
      <c r="C20" s="1"/>
      <c r="D20" s="1"/>
      <c r="E20" s="1"/>
      <c r="F20" s="1"/>
      <c r="G20" s="1"/>
      <c r="H20" s="1"/>
      <c r="I20" s="1"/>
      <c r="J20" s="1"/>
      <c r="K20" s="1"/>
      <c r="L20" s="1"/>
      <c r="P20" s="60"/>
      <c r="Q20" s="60"/>
      <c r="R20" s="61"/>
      <c r="S20" s="60"/>
      <c r="T20" s="60"/>
      <c r="U20" s="60"/>
      <c r="V20" s="60"/>
      <c r="W20" s="60"/>
      <c r="X20" s="60"/>
      <c r="Y20" s="60"/>
      <c r="Z20" s="60"/>
      <c r="AA20" s="60"/>
      <c r="AB20" s="60"/>
      <c r="BI20" s="7" t="str">
        <f t="shared" si="0"/>
        <v/>
      </c>
      <c r="BJ20" s="47" t="s">
        <v>27</v>
      </c>
      <c r="BK20" s="48" t="s">
        <v>27</v>
      </c>
      <c r="BL20" s="49" t="s">
        <v>27</v>
      </c>
      <c r="BM20" s="50" t="s">
        <v>27</v>
      </c>
      <c r="BN20" s="48" t="s">
        <v>27</v>
      </c>
      <c r="BO20" s="51" t="s">
        <v>27</v>
      </c>
      <c r="BP20" s="7"/>
      <c r="BQ20" s="7" t="str">
        <f>IFERROR(IF(BQ19&lt;'Interactive charts'!$BJ$1,BQ19+1,""),"")</f>
        <v/>
      </c>
      <c r="BR20" s="47" t="s">
        <v>27</v>
      </c>
      <c r="BS20" s="48" t="s">
        <v>27</v>
      </c>
      <c r="BT20" s="49" t="s">
        <v>27</v>
      </c>
      <c r="BU20" s="50" t="s">
        <v>27</v>
      </c>
      <c r="BV20" s="48" t="s">
        <v>27</v>
      </c>
      <c r="BW20" s="51" t="s">
        <v>27</v>
      </c>
      <c r="BX20" s="9"/>
      <c r="BY20" s="7" t="str">
        <f>IFERROR(IF(BY19&lt;'Interactive charts'!$BJ$1,BY19+1,""),"")</f>
        <v/>
      </c>
      <c r="BZ20" s="47" t="s">
        <v>27</v>
      </c>
      <c r="CA20" s="48" t="s">
        <v>27</v>
      </c>
      <c r="CB20" s="49" t="s">
        <v>27</v>
      </c>
      <c r="CC20" s="50" t="s">
        <v>27</v>
      </c>
      <c r="CD20" s="48" t="s">
        <v>27</v>
      </c>
      <c r="CE20" s="51" t="s">
        <v>27</v>
      </c>
      <c r="CF20" s="9"/>
      <c r="CG20" s="7" t="str">
        <f>IFERROR(IF(CG19&lt;'Interactive charts'!$BJ$1,CG19+1,""),"")</f>
        <v/>
      </c>
      <c r="CH20" s="47" t="s">
        <v>27</v>
      </c>
      <c r="CI20" s="48" t="s">
        <v>27</v>
      </c>
      <c r="CJ20" s="49" t="s">
        <v>27</v>
      </c>
      <c r="CK20" s="50" t="s">
        <v>27</v>
      </c>
      <c r="CL20" s="48" t="s">
        <v>27</v>
      </c>
      <c r="CM20" s="51" t="s">
        <v>27</v>
      </c>
      <c r="CN20" s="9"/>
    </row>
    <row r="21" spans="1:92" ht="36.950000000000003" customHeight="1">
      <c r="A21" s="1"/>
      <c r="C21" s="1"/>
      <c r="D21" s="1"/>
      <c r="E21" s="1"/>
      <c r="F21" s="1"/>
      <c r="G21" s="1"/>
      <c r="H21" s="1"/>
      <c r="I21" s="1"/>
      <c r="J21" s="1"/>
      <c r="K21" s="1"/>
      <c r="L21" s="1"/>
      <c r="R21" s="62"/>
      <c r="S21"/>
      <c r="V21" s="63"/>
      <c r="BI21" s="7" t="str">
        <f t="shared" si="0"/>
        <v/>
      </c>
      <c r="BJ21" s="39" t="s">
        <v>27</v>
      </c>
      <c r="BK21" s="40" t="s">
        <v>27</v>
      </c>
      <c r="BL21" s="41" t="s">
        <v>27</v>
      </c>
      <c r="BM21" s="42" t="s">
        <v>27</v>
      </c>
      <c r="BN21" s="40" t="s">
        <v>27</v>
      </c>
      <c r="BO21" s="43" t="s">
        <v>27</v>
      </c>
      <c r="BP21" s="7"/>
      <c r="BQ21" s="7" t="str">
        <f>IFERROR(IF(BQ20&lt;'Interactive charts'!$BJ$1,BQ20+1,""),"")</f>
        <v/>
      </c>
      <c r="BR21" s="39" t="s">
        <v>27</v>
      </c>
      <c r="BS21" s="40" t="s">
        <v>27</v>
      </c>
      <c r="BT21" s="41" t="s">
        <v>27</v>
      </c>
      <c r="BU21" s="42" t="s">
        <v>27</v>
      </c>
      <c r="BV21" s="40" t="s">
        <v>27</v>
      </c>
      <c r="BW21" s="43" t="s">
        <v>27</v>
      </c>
      <c r="BX21" s="9"/>
      <c r="BY21" s="7" t="str">
        <f>IFERROR(IF(BY20&lt;'Interactive charts'!$BJ$1,BY20+1,""),"")</f>
        <v/>
      </c>
      <c r="BZ21" s="39" t="s">
        <v>27</v>
      </c>
      <c r="CA21" s="40" t="s">
        <v>27</v>
      </c>
      <c r="CB21" s="41" t="s">
        <v>27</v>
      </c>
      <c r="CC21" s="42" t="s">
        <v>27</v>
      </c>
      <c r="CD21" s="40" t="s">
        <v>27</v>
      </c>
      <c r="CE21" s="43" t="s">
        <v>27</v>
      </c>
      <c r="CF21" s="9"/>
      <c r="CG21" s="7" t="str">
        <f>IFERROR(IF(CG20&lt;'Interactive charts'!$BJ$1,CG20+1,""),"")</f>
        <v/>
      </c>
      <c r="CH21" s="39" t="s">
        <v>27</v>
      </c>
      <c r="CI21" s="40" t="s">
        <v>27</v>
      </c>
      <c r="CJ21" s="41" t="s">
        <v>27</v>
      </c>
      <c r="CK21" s="42" t="s">
        <v>27</v>
      </c>
      <c r="CL21" s="40" t="s">
        <v>27</v>
      </c>
      <c r="CM21" s="43" t="s">
        <v>27</v>
      </c>
      <c r="CN21" s="9"/>
    </row>
    <row r="22" spans="1:92" ht="36.950000000000003" customHeight="1">
      <c r="A22" s="1"/>
      <c r="C22" s="1"/>
      <c r="D22" s="1"/>
      <c r="E22" s="1"/>
      <c r="F22" s="1"/>
      <c r="G22" s="1"/>
      <c r="H22" s="1"/>
      <c r="I22" s="1"/>
      <c r="J22" s="1"/>
      <c r="K22" s="1"/>
      <c r="L22" s="1"/>
      <c r="R22" s="62"/>
      <c r="S22"/>
      <c r="BI22" s="7" t="str">
        <f t="shared" si="0"/>
        <v/>
      </c>
      <c r="BJ22" s="47" t="s">
        <v>27</v>
      </c>
      <c r="BK22" s="48" t="s">
        <v>27</v>
      </c>
      <c r="BL22" s="49" t="s">
        <v>27</v>
      </c>
      <c r="BM22" s="50" t="s">
        <v>27</v>
      </c>
      <c r="BN22" s="48" t="s">
        <v>27</v>
      </c>
      <c r="BO22" s="51" t="s">
        <v>27</v>
      </c>
      <c r="BP22" s="7"/>
      <c r="BQ22" s="7" t="str">
        <f>IFERROR(IF(BQ21&lt;'Interactive charts'!$BJ$1,BQ21+1,""),"")</f>
        <v/>
      </c>
      <c r="BR22" s="47" t="s">
        <v>27</v>
      </c>
      <c r="BS22" s="48" t="s">
        <v>27</v>
      </c>
      <c r="BT22" s="49" t="s">
        <v>27</v>
      </c>
      <c r="BU22" s="50" t="s">
        <v>27</v>
      </c>
      <c r="BV22" s="48" t="s">
        <v>27</v>
      </c>
      <c r="BW22" s="51" t="s">
        <v>27</v>
      </c>
      <c r="BX22" s="9"/>
      <c r="BY22" s="7" t="str">
        <f>IFERROR(IF(BY21&lt;'Interactive charts'!$BJ$1,BY21+1,""),"")</f>
        <v/>
      </c>
      <c r="BZ22" s="47" t="s">
        <v>27</v>
      </c>
      <c r="CA22" s="48" t="s">
        <v>27</v>
      </c>
      <c r="CB22" s="49" t="s">
        <v>27</v>
      </c>
      <c r="CC22" s="50" t="s">
        <v>27</v>
      </c>
      <c r="CD22" s="48" t="s">
        <v>27</v>
      </c>
      <c r="CE22" s="51" t="s">
        <v>27</v>
      </c>
      <c r="CF22" s="9"/>
      <c r="CG22" s="7" t="str">
        <f>IFERROR(IF(CG21&lt;'Interactive charts'!$BJ$1,CG21+1,""),"")</f>
        <v/>
      </c>
      <c r="CH22" s="47" t="s">
        <v>27</v>
      </c>
      <c r="CI22" s="48" t="s">
        <v>27</v>
      </c>
      <c r="CJ22" s="49" t="s">
        <v>27</v>
      </c>
      <c r="CK22" s="50" t="s">
        <v>27</v>
      </c>
      <c r="CL22" s="48" t="s">
        <v>27</v>
      </c>
      <c r="CM22" s="51" t="s">
        <v>27</v>
      </c>
      <c r="CN22" s="9"/>
    </row>
    <row r="23" spans="1:92" ht="36.950000000000003" customHeight="1">
      <c r="A23" s="1"/>
      <c r="C23" s="1"/>
      <c r="D23" s="1"/>
      <c r="E23" s="1"/>
      <c r="F23" s="1"/>
      <c r="G23" s="1"/>
      <c r="H23" s="1"/>
      <c r="I23" s="1"/>
      <c r="J23" s="1"/>
      <c r="K23" s="1"/>
      <c r="L23" s="1"/>
      <c r="P23" s="6"/>
      <c r="Q23" s="6"/>
      <c r="R23" s="64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Y23" s="65"/>
      <c r="BI23" s="7" t="str">
        <f t="shared" si="0"/>
        <v/>
      </c>
      <c r="BJ23" s="39" t="s">
        <v>27</v>
      </c>
      <c r="BK23" s="40" t="s">
        <v>27</v>
      </c>
      <c r="BL23" s="41" t="s">
        <v>27</v>
      </c>
      <c r="BM23" s="42" t="s">
        <v>27</v>
      </c>
      <c r="BN23" s="40" t="s">
        <v>27</v>
      </c>
      <c r="BO23" s="43" t="s">
        <v>27</v>
      </c>
      <c r="BP23" s="7"/>
      <c r="BQ23" s="7" t="str">
        <f>IFERROR(IF(BQ22&lt;'Interactive charts'!$BJ$1,BQ22+1,""),"")</f>
        <v/>
      </c>
      <c r="BR23" s="39" t="s">
        <v>27</v>
      </c>
      <c r="BS23" s="40" t="s">
        <v>27</v>
      </c>
      <c r="BT23" s="41" t="s">
        <v>27</v>
      </c>
      <c r="BU23" s="42" t="s">
        <v>27</v>
      </c>
      <c r="BV23" s="40" t="s">
        <v>27</v>
      </c>
      <c r="BW23" s="43" t="s">
        <v>27</v>
      </c>
      <c r="BX23" s="9"/>
      <c r="BY23" s="7" t="str">
        <f>IFERROR(IF(BY22&lt;'Interactive charts'!$BJ$1,BY22+1,""),"")</f>
        <v/>
      </c>
      <c r="BZ23" s="39" t="s">
        <v>27</v>
      </c>
      <c r="CA23" s="40" t="s">
        <v>27</v>
      </c>
      <c r="CB23" s="41" t="s">
        <v>27</v>
      </c>
      <c r="CC23" s="42" t="s">
        <v>27</v>
      </c>
      <c r="CD23" s="40" t="s">
        <v>27</v>
      </c>
      <c r="CE23" s="43" t="s">
        <v>27</v>
      </c>
      <c r="CF23" s="9"/>
      <c r="CG23" s="7" t="str">
        <f>IFERROR(IF(CG22&lt;'Interactive charts'!$BJ$1,CG22+1,""),"")</f>
        <v/>
      </c>
      <c r="CH23" s="39" t="s">
        <v>27</v>
      </c>
      <c r="CI23" s="40" t="s">
        <v>27</v>
      </c>
      <c r="CJ23" s="41" t="s">
        <v>27</v>
      </c>
      <c r="CK23" s="42" t="s">
        <v>27</v>
      </c>
      <c r="CL23" s="40" t="s">
        <v>27</v>
      </c>
      <c r="CM23" s="43" t="s">
        <v>27</v>
      </c>
      <c r="CN23" s="9"/>
    </row>
    <row r="24" spans="1:92" ht="36.950000000000003" customHeight="1">
      <c r="A24" s="1"/>
      <c r="B24" s="56"/>
      <c r="C24" s="1"/>
      <c r="D24" s="1"/>
      <c r="E24" s="1"/>
      <c r="F24" s="1"/>
      <c r="G24" s="1"/>
      <c r="H24" s="1"/>
      <c r="I24" s="1"/>
      <c r="J24" s="1"/>
      <c r="K24" s="1"/>
      <c r="L24" s="1"/>
      <c r="P24" s="6"/>
      <c r="Q24" s="6"/>
      <c r="R24" s="64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Z24" s="66"/>
      <c r="BD24" s="66"/>
      <c r="BI24" s="7" t="str">
        <f t="shared" si="0"/>
        <v/>
      </c>
      <c r="BJ24" s="47" t="s">
        <v>27</v>
      </c>
      <c r="BK24" s="48" t="s">
        <v>27</v>
      </c>
      <c r="BL24" s="49" t="s">
        <v>27</v>
      </c>
      <c r="BM24" s="50" t="s">
        <v>27</v>
      </c>
      <c r="BN24" s="48" t="s">
        <v>27</v>
      </c>
      <c r="BO24" s="51" t="s">
        <v>27</v>
      </c>
      <c r="BP24" s="7"/>
      <c r="BQ24" s="7" t="str">
        <f>IFERROR(IF(BQ23&lt;'Interactive charts'!$BJ$1,BQ23+1,""),"")</f>
        <v/>
      </c>
      <c r="BR24" s="47" t="s">
        <v>27</v>
      </c>
      <c r="BS24" s="48" t="s">
        <v>27</v>
      </c>
      <c r="BT24" s="49" t="s">
        <v>27</v>
      </c>
      <c r="BU24" s="50" t="s">
        <v>27</v>
      </c>
      <c r="BV24" s="48" t="s">
        <v>27</v>
      </c>
      <c r="BW24" s="51" t="s">
        <v>27</v>
      </c>
      <c r="BX24" s="9"/>
      <c r="BY24" s="7" t="str">
        <f>IFERROR(IF(BY23&lt;'Interactive charts'!$BJ$1,BY23+1,""),"")</f>
        <v/>
      </c>
      <c r="BZ24" s="47" t="s">
        <v>27</v>
      </c>
      <c r="CA24" s="48" t="s">
        <v>27</v>
      </c>
      <c r="CB24" s="49" t="s">
        <v>27</v>
      </c>
      <c r="CC24" s="50" t="s">
        <v>27</v>
      </c>
      <c r="CD24" s="48" t="s">
        <v>27</v>
      </c>
      <c r="CE24" s="51" t="s">
        <v>27</v>
      </c>
      <c r="CF24" s="9"/>
      <c r="CG24" s="7" t="str">
        <f>IFERROR(IF(CG23&lt;'Interactive charts'!$BJ$1,CG23+1,""),"")</f>
        <v/>
      </c>
      <c r="CH24" s="47" t="s">
        <v>27</v>
      </c>
      <c r="CI24" s="48" t="s">
        <v>27</v>
      </c>
      <c r="CJ24" s="49" t="s">
        <v>27</v>
      </c>
      <c r="CK24" s="50" t="s">
        <v>27</v>
      </c>
      <c r="CL24" s="48" t="s">
        <v>27</v>
      </c>
      <c r="CM24" s="51" t="s">
        <v>27</v>
      </c>
      <c r="CN24" s="9"/>
    </row>
    <row r="25" spans="1:92" ht="36.950000000000003" customHeight="1">
      <c r="D25" s="1"/>
      <c r="E25" s="1"/>
      <c r="F25" s="1"/>
      <c r="G25" s="1"/>
      <c r="H25" s="1"/>
      <c r="I25" s="1"/>
      <c r="J25" s="1"/>
      <c r="K25" s="1"/>
      <c r="L25" s="1"/>
      <c r="O25" s="67"/>
      <c r="P25" s="68" t="s">
        <v>5</v>
      </c>
      <c r="Q25" s="68"/>
      <c r="R25" s="68"/>
      <c r="T25" s="68" t="s">
        <v>6</v>
      </c>
      <c r="U25" s="68"/>
      <c r="V25" s="68"/>
      <c r="W25" s="69"/>
      <c r="X25" s="68" t="s">
        <v>7</v>
      </c>
      <c r="Y25" s="68"/>
      <c r="Z25" s="68"/>
      <c r="AA25" s="70" t="s">
        <v>8</v>
      </c>
      <c r="AB25" s="70"/>
      <c r="AC25" s="70"/>
      <c r="AD25" s="70"/>
      <c r="AE25" s="71"/>
      <c r="BI25" s="7" t="str">
        <f t="shared" si="0"/>
        <v/>
      </c>
      <c r="BJ25" s="39" t="s">
        <v>27</v>
      </c>
      <c r="BK25" s="40" t="s">
        <v>27</v>
      </c>
      <c r="BL25" s="41" t="s">
        <v>27</v>
      </c>
      <c r="BM25" s="42" t="s">
        <v>27</v>
      </c>
      <c r="BN25" s="40" t="s">
        <v>27</v>
      </c>
      <c r="BO25" s="43" t="s">
        <v>27</v>
      </c>
      <c r="BP25" s="7"/>
      <c r="BQ25" s="7" t="str">
        <f>IFERROR(IF(BQ24&lt;'Interactive charts'!$BJ$1,BQ24+1,""),"")</f>
        <v/>
      </c>
      <c r="BR25" s="39" t="s">
        <v>27</v>
      </c>
      <c r="BS25" s="40" t="s">
        <v>27</v>
      </c>
      <c r="BT25" s="41" t="s">
        <v>27</v>
      </c>
      <c r="BU25" s="42" t="s">
        <v>27</v>
      </c>
      <c r="BV25" s="40" t="s">
        <v>27</v>
      </c>
      <c r="BW25" s="43" t="s">
        <v>27</v>
      </c>
      <c r="BX25" s="9"/>
      <c r="BY25" s="7" t="str">
        <f>IFERROR(IF(BY24&lt;'Interactive charts'!$BJ$1,BY24+1,""),"")</f>
        <v/>
      </c>
      <c r="BZ25" s="39" t="s">
        <v>27</v>
      </c>
      <c r="CA25" s="40" t="s">
        <v>27</v>
      </c>
      <c r="CB25" s="41" t="s">
        <v>27</v>
      </c>
      <c r="CC25" s="42" t="s">
        <v>27</v>
      </c>
      <c r="CD25" s="40" t="s">
        <v>27</v>
      </c>
      <c r="CE25" s="43" t="s">
        <v>27</v>
      </c>
      <c r="CF25" s="9"/>
      <c r="CG25" s="7" t="str">
        <f>IFERROR(IF(CG24&lt;'Interactive charts'!$BJ$1,CG24+1,""),"")</f>
        <v/>
      </c>
      <c r="CH25" s="39" t="s">
        <v>27</v>
      </c>
      <c r="CI25" s="40" t="s">
        <v>27</v>
      </c>
      <c r="CJ25" s="41" t="s">
        <v>27</v>
      </c>
      <c r="CK25" s="42" t="s">
        <v>27</v>
      </c>
      <c r="CL25" s="40" t="s">
        <v>27</v>
      </c>
      <c r="CM25" s="43" t="s">
        <v>27</v>
      </c>
      <c r="CN25" s="9"/>
    </row>
    <row r="26" spans="1:92" ht="36.950000000000003" customHeight="1">
      <c r="D26" s="1"/>
      <c r="E26" s="1"/>
      <c r="F26" s="1"/>
      <c r="G26" s="1"/>
      <c r="H26" s="1"/>
      <c r="I26" s="1"/>
      <c r="J26" s="1"/>
      <c r="K26" s="1"/>
      <c r="L26" s="1"/>
      <c r="O26" s="67"/>
      <c r="P26" s="68"/>
      <c r="Q26" s="68"/>
      <c r="R26" s="68"/>
      <c r="S26" s="69"/>
      <c r="T26" s="68"/>
      <c r="U26" s="68"/>
      <c r="V26" s="68"/>
      <c r="W26" s="69"/>
      <c r="X26" s="68"/>
      <c r="Y26" s="68"/>
      <c r="Z26" s="68"/>
      <c r="AA26" s="70"/>
      <c r="AB26" s="70"/>
      <c r="AC26" s="70"/>
      <c r="AD26" s="70"/>
      <c r="AE26" s="71"/>
      <c r="BI26" s="7" t="str">
        <f t="shared" si="0"/>
        <v/>
      </c>
      <c r="BJ26" s="47" t="s">
        <v>27</v>
      </c>
      <c r="BK26" s="48" t="s">
        <v>27</v>
      </c>
      <c r="BL26" s="49" t="s">
        <v>27</v>
      </c>
      <c r="BM26" s="50" t="s">
        <v>27</v>
      </c>
      <c r="BN26" s="48" t="s">
        <v>27</v>
      </c>
      <c r="BO26" s="51" t="s">
        <v>27</v>
      </c>
      <c r="BP26" s="7"/>
      <c r="BQ26" s="7" t="str">
        <f>IFERROR(IF(BQ25&lt;'Interactive charts'!$BJ$1,BQ25+1,""),"")</f>
        <v/>
      </c>
      <c r="BR26" s="47" t="s">
        <v>27</v>
      </c>
      <c r="BS26" s="48" t="s">
        <v>27</v>
      </c>
      <c r="BT26" s="49" t="s">
        <v>27</v>
      </c>
      <c r="BU26" s="50" t="s">
        <v>27</v>
      </c>
      <c r="BV26" s="48" t="s">
        <v>27</v>
      </c>
      <c r="BW26" s="51" t="s">
        <v>27</v>
      </c>
      <c r="BX26" s="9"/>
      <c r="BY26" s="7" t="str">
        <f>IFERROR(IF(BY25&lt;'Interactive charts'!$BJ$1,BY25+1,""),"")</f>
        <v/>
      </c>
      <c r="BZ26" s="47" t="s">
        <v>27</v>
      </c>
      <c r="CA26" s="48" t="s">
        <v>27</v>
      </c>
      <c r="CB26" s="49" t="s">
        <v>27</v>
      </c>
      <c r="CC26" s="50" t="s">
        <v>27</v>
      </c>
      <c r="CD26" s="48" t="s">
        <v>27</v>
      </c>
      <c r="CE26" s="51" t="s">
        <v>27</v>
      </c>
      <c r="CF26" s="9"/>
      <c r="CG26" s="7" t="str">
        <f>IFERROR(IF(CG25&lt;'Interactive charts'!$BJ$1,CG25+1,""),"")</f>
        <v/>
      </c>
      <c r="CH26" s="47" t="s">
        <v>27</v>
      </c>
      <c r="CI26" s="48" t="s">
        <v>27</v>
      </c>
      <c r="CJ26" s="49" t="s">
        <v>27</v>
      </c>
      <c r="CK26" s="50" t="s">
        <v>27</v>
      </c>
      <c r="CL26" s="48" t="s">
        <v>27</v>
      </c>
      <c r="CM26" s="51" t="s">
        <v>27</v>
      </c>
      <c r="CN26" s="9"/>
    </row>
    <row r="27" spans="1:92" ht="36.950000000000003" customHeight="1">
      <c r="D27" s="1"/>
      <c r="E27" s="1"/>
      <c r="F27" s="1"/>
      <c r="G27" s="1"/>
      <c r="H27" s="1"/>
      <c r="I27" s="1"/>
      <c r="J27" s="1"/>
      <c r="K27" s="1"/>
      <c r="L27" s="1"/>
      <c r="W27" s="72"/>
      <c r="Y27" s="73"/>
      <c r="Z27" s="74"/>
      <c r="AA27" s="73"/>
      <c r="AB27" s="73"/>
      <c r="AE27" s="71"/>
      <c r="BI27" s="7" t="str">
        <f t="shared" si="0"/>
        <v/>
      </c>
      <c r="BJ27" s="39" t="s">
        <v>27</v>
      </c>
      <c r="BK27" s="40" t="s">
        <v>27</v>
      </c>
      <c r="BL27" s="41" t="s">
        <v>27</v>
      </c>
      <c r="BM27" s="42" t="s">
        <v>27</v>
      </c>
      <c r="BN27" s="40" t="s">
        <v>27</v>
      </c>
      <c r="BO27" s="43" t="s">
        <v>27</v>
      </c>
      <c r="BP27" s="7"/>
      <c r="BQ27" s="7" t="str">
        <f>IFERROR(IF(BQ26&lt;'Interactive charts'!$BJ$1,BQ26+1,""),"")</f>
        <v/>
      </c>
      <c r="BR27" s="39" t="s">
        <v>27</v>
      </c>
      <c r="BS27" s="40" t="s">
        <v>27</v>
      </c>
      <c r="BT27" s="41" t="s">
        <v>27</v>
      </c>
      <c r="BU27" s="42" t="s">
        <v>27</v>
      </c>
      <c r="BV27" s="40" t="s">
        <v>27</v>
      </c>
      <c r="BW27" s="43" t="s">
        <v>27</v>
      </c>
      <c r="BX27" s="9"/>
      <c r="BY27" s="7" t="str">
        <f>IFERROR(IF(BY26&lt;'Interactive charts'!$BJ$1,BY26+1,""),"")</f>
        <v/>
      </c>
      <c r="BZ27" s="39" t="s">
        <v>27</v>
      </c>
      <c r="CA27" s="40" t="s">
        <v>27</v>
      </c>
      <c r="CB27" s="41" t="s">
        <v>27</v>
      </c>
      <c r="CC27" s="42" t="s">
        <v>27</v>
      </c>
      <c r="CD27" s="40" t="s">
        <v>27</v>
      </c>
      <c r="CE27" s="43" t="s">
        <v>27</v>
      </c>
      <c r="CF27" s="9"/>
      <c r="CG27" s="7" t="str">
        <f>IFERROR(IF(CG26&lt;'Interactive charts'!$BJ$1,CG26+1,""),"")</f>
        <v/>
      </c>
      <c r="CH27" s="39" t="s">
        <v>27</v>
      </c>
      <c r="CI27" s="40" t="s">
        <v>27</v>
      </c>
      <c r="CJ27" s="41" t="s">
        <v>27</v>
      </c>
      <c r="CK27" s="42" t="s">
        <v>27</v>
      </c>
      <c r="CL27" s="40" t="s">
        <v>27</v>
      </c>
      <c r="CM27" s="43" t="s">
        <v>27</v>
      </c>
      <c r="CN27" s="9"/>
    </row>
    <row r="28" spans="1:92" ht="36.950000000000003" customHeight="1">
      <c r="D28" s="1"/>
      <c r="E28" s="1"/>
      <c r="F28" s="1"/>
      <c r="G28" s="1"/>
      <c r="H28" s="1"/>
      <c r="I28" s="1"/>
      <c r="J28" s="1"/>
      <c r="K28" s="1"/>
      <c r="L28" s="1"/>
      <c r="U28">
        <v>9</v>
      </c>
      <c r="Y28" s="73">
        <v>826.02826569314311</v>
      </c>
      <c r="Z28" s="73"/>
      <c r="AA28" s="73"/>
      <c r="AB28" s="73"/>
      <c r="AU28" s="75" t="s">
        <v>9</v>
      </c>
      <c r="AV28" s="75"/>
      <c r="AW28" s="75" t="s">
        <v>10</v>
      </c>
      <c r="AX28" s="75"/>
      <c r="AY28" s="75"/>
      <c r="AZ28" s="75"/>
      <c r="BA28" s="75" t="s">
        <v>11</v>
      </c>
      <c r="BB28" s="75"/>
      <c r="BC28" s="75"/>
      <c r="BD28" s="75"/>
      <c r="BE28" s="75" t="s">
        <v>12</v>
      </c>
      <c r="BF28" s="75"/>
      <c r="BI28" s="7" t="str">
        <f t="shared" si="0"/>
        <v/>
      </c>
      <c r="BJ28" s="47" t="s">
        <v>27</v>
      </c>
      <c r="BK28" s="48" t="s">
        <v>27</v>
      </c>
      <c r="BL28" s="49" t="s">
        <v>27</v>
      </c>
      <c r="BM28" s="50" t="s">
        <v>27</v>
      </c>
      <c r="BN28" s="48" t="s">
        <v>27</v>
      </c>
      <c r="BO28" s="51" t="s">
        <v>27</v>
      </c>
      <c r="BP28" s="7"/>
      <c r="BQ28" s="7" t="str">
        <f>IFERROR(IF(BQ27&lt;'Interactive charts'!$BJ$1,BQ27+1,""),"")</f>
        <v/>
      </c>
      <c r="BR28" s="47" t="s">
        <v>27</v>
      </c>
      <c r="BS28" s="48" t="s">
        <v>27</v>
      </c>
      <c r="BT28" s="49" t="s">
        <v>27</v>
      </c>
      <c r="BU28" s="50" t="s">
        <v>27</v>
      </c>
      <c r="BV28" s="48" t="s">
        <v>27</v>
      </c>
      <c r="BW28" s="51" t="s">
        <v>27</v>
      </c>
      <c r="BX28" s="9"/>
      <c r="BY28" s="7" t="str">
        <f>IFERROR(IF(BY27&lt;'Interactive charts'!$BJ$1,BY27+1,""),"")</f>
        <v/>
      </c>
      <c r="BZ28" s="47" t="s">
        <v>27</v>
      </c>
      <c r="CA28" s="48" t="s">
        <v>27</v>
      </c>
      <c r="CB28" s="49" t="s">
        <v>27</v>
      </c>
      <c r="CC28" s="50" t="s">
        <v>27</v>
      </c>
      <c r="CD28" s="48" t="s">
        <v>27</v>
      </c>
      <c r="CE28" s="51" t="s">
        <v>27</v>
      </c>
      <c r="CF28" s="9"/>
      <c r="CG28" s="7" t="str">
        <f>IFERROR(IF(CG27&lt;'Interactive charts'!$BJ$1,CG27+1,""),"")</f>
        <v/>
      </c>
      <c r="CH28" s="47" t="s">
        <v>27</v>
      </c>
      <c r="CI28" s="48" t="s">
        <v>27</v>
      </c>
      <c r="CJ28" s="49" t="s">
        <v>27</v>
      </c>
      <c r="CK28" s="50" t="s">
        <v>27</v>
      </c>
      <c r="CL28" s="48" t="s">
        <v>27</v>
      </c>
      <c r="CM28" s="51" t="s">
        <v>27</v>
      </c>
      <c r="CN28" s="9"/>
    </row>
    <row r="29" spans="1:92" ht="36.950000000000003" customHeight="1">
      <c r="D29" s="1"/>
      <c r="E29" s="1"/>
      <c r="F29" s="1"/>
      <c r="G29" s="1"/>
      <c r="H29" s="1"/>
      <c r="I29" s="1"/>
      <c r="J29" s="1"/>
      <c r="K29" s="1"/>
      <c r="L29" s="1"/>
      <c r="Q29" t="s">
        <v>61</v>
      </c>
      <c r="Y29" s="73"/>
      <c r="AA29" s="73"/>
      <c r="AB29" s="73"/>
      <c r="AD29" t="s">
        <v>62</v>
      </c>
      <c r="AU29" s="75"/>
      <c r="AV29" s="75"/>
      <c r="AW29" s="75" t="s">
        <v>13</v>
      </c>
      <c r="AX29" s="75"/>
      <c r="AY29" s="75" t="s">
        <v>14</v>
      </c>
      <c r="AZ29" s="75"/>
      <c r="BA29" s="75" t="s">
        <v>15</v>
      </c>
      <c r="BB29" s="75"/>
      <c r="BC29" s="75" t="s">
        <v>14</v>
      </c>
      <c r="BD29" s="75"/>
      <c r="BE29" s="75"/>
      <c r="BF29" s="75"/>
      <c r="BI29" s="7" t="str">
        <f t="shared" si="0"/>
        <v/>
      </c>
      <c r="BJ29" s="39" t="s">
        <v>27</v>
      </c>
      <c r="BK29" s="40" t="s">
        <v>27</v>
      </c>
      <c r="BL29" s="41" t="s">
        <v>27</v>
      </c>
      <c r="BM29" s="42" t="s">
        <v>27</v>
      </c>
      <c r="BN29" s="40" t="s">
        <v>27</v>
      </c>
      <c r="BO29" s="43" t="s">
        <v>27</v>
      </c>
      <c r="BP29" s="7"/>
      <c r="BQ29" s="7" t="str">
        <f>IFERROR(IF(BQ28&lt;'Interactive charts'!$BJ$1,BQ28+1,""),"")</f>
        <v/>
      </c>
      <c r="BR29" s="39" t="s">
        <v>27</v>
      </c>
      <c r="BS29" s="40" t="s">
        <v>27</v>
      </c>
      <c r="BT29" s="41" t="s">
        <v>27</v>
      </c>
      <c r="BU29" s="42" t="s">
        <v>27</v>
      </c>
      <c r="BV29" s="40" t="s">
        <v>27</v>
      </c>
      <c r="BW29" s="43" t="s">
        <v>27</v>
      </c>
      <c r="BX29" s="9"/>
      <c r="BY29" s="7" t="str">
        <f>IFERROR(IF(BY28&lt;'Interactive charts'!$BJ$1,BY28+1,""),"")</f>
        <v/>
      </c>
      <c r="BZ29" s="39" t="s">
        <v>27</v>
      </c>
      <c r="CA29" s="40" t="s">
        <v>27</v>
      </c>
      <c r="CB29" s="41" t="s">
        <v>27</v>
      </c>
      <c r="CC29" s="42" t="s">
        <v>27</v>
      </c>
      <c r="CD29" s="40" t="s">
        <v>27</v>
      </c>
      <c r="CE29" s="43" t="s">
        <v>27</v>
      </c>
      <c r="CF29" s="9"/>
      <c r="CG29" s="7" t="str">
        <f>IFERROR(IF(CG28&lt;'Interactive charts'!$BJ$1,CG28+1,""),"")</f>
        <v/>
      </c>
      <c r="CH29" s="39" t="s">
        <v>27</v>
      </c>
      <c r="CI29" s="40" t="s">
        <v>27</v>
      </c>
      <c r="CJ29" s="41" t="s">
        <v>27</v>
      </c>
      <c r="CK29" s="42" t="s">
        <v>27</v>
      </c>
      <c r="CL29" s="40" t="s">
        <v>27</v>
      </c>
      <c r="CM29" s="43" t="s">
        <v>27</v>
      </c>
      <c r="CN29" s="9"/>
    </row>
    <row r="30" spans="1:92" ht="36.950000000000003" customHeight="1">
      <c r="D30" s="1"/>
      <c r="E30" s="1"/>
      <c r="F30" s="1"/>
      <c r="G30" s="1"/>
      <c r="H30" s="1"/>
      <c r="I30" s="1"/>
      <c r="J30" s="1"/>
      <c r="K30" s="1"/>
      <c r="L30" s="1"/>
      <c r="Y30" s="73"/>
      <c r="Z30" s="73"/>
      <c r="AA30" s="73"/>
      <c r="AB30" s="73"/>
      <c r="AT30" s="76" t="str">
        <f>IF(BE30&lt;&gt;"n/a",AU30,"")</f>
        <v>Condos</v>
      </c>
      <c r="AU30" s="77" t="s">
        <v>16</v>
      </c>
      <c r="AV30" s="77"/>
      <c r="AW30" s="78">
        <v>831500</v>
      </c>
      <c r="AX30" s="78"/>
      <c r="AY30" s="79">
        <v>2.6543209876543239E-2</v>
      </c>
      <c r="AZ30" s="79"/>
      <c r="BA30" s="78">
        <v>826.02826569314311</v>
      </c>
      <c r="BB30" s="78"/>
      <c r="BC30" s="79">
        <v>8.7323369212215507E-3</v>
      </c>
      <c r="BD30" s="79"/>
      <c r="BE30" s="80">
        <v>4</v>
      </c>
      <c r="BF30" s="80"/>
      <c r="BG30" s="81">
        <f>IF(BE30="n/a",0,BE30)/(IF($BE$30="n/a",0,$BE$30)+IF($BE$31="n/a",0,$BE$31)+IF($BE$32="n/a",0,$BE$32))</f>
        <v>0.44444444444444442</v>
      </c>
      <c r="BH30" s="82"/>
      <c r="BI30" s="7" t="str">
        <f t="shared" si="0"/>
        <v/>
      </c>
      <c r="BJ30" s="47" t="s">
        <v>27</v>
      </c>
      <c r="BK30" s="48" t="s">
        <v>27</v>
      </c>
      <c r="BL30" s="49" t="s">
        <v>27</v>
      </c>
      <c r="BM30" s="50" t="s">
        <v>27</v>
      </c>
      <c r="BN30" s="48" t="s">
        <v>27</v>
      </c>
      <c r="BO30" s="51" t="s">
        <v>27</v>
      </c>
      <c r="BP30" s="7"/>
      <c r="BQ30" s="7" t="str">
        <f>IFERROR(IF(BQ29&lt;'Interactive charts'!$BJ$1,BQ29+1,""),"")</f>
        <v/>
      </c>
      <c r="BR30" s="47" t="s">
        <v>27</v>
      </c>
      <c r="BS30" s="48" t="s">
        <v>27</v>
      </c>
      <c r="BT30" s="49" t="s">
        <v>27</v>
      </c>
      <c r="BU30" s="50" t="s">
        <v>27</v>
      </c>
      <c r="BV30" s="48" t="s">
        <v>27</v>
      </c>
      <c r="BW30" s="51" t="s">
        <v>27</v>
      </c>
      <c r="BX30" s="9"/>
      <c r="BY30" s="7" t="str">
        <f>IFERROR(IF(BY29&lt;'Interactive charts'!$BJ$1,BY29+1,""),"")</f>
        <v/>
      </c>
      <c r="BZ30" s="47" t="s">
        <v>27</v>
      </c>
      <c r="CA30" s="48" t="s">
        <v>27</v>
      </c>
      <c r="CB30" s="49" t="s">
        <v>27</v>
      </c>
      <c r="CC30" s="50" t="s">
        <v>27</v>
      </c>
      <c r="CD30" s="48" t="s">
        <v>27</v>
      </c>
      <c r="CE30" s="51" t="s">
        <v>27</v>
      </c>
      <c r="CF30" s="9"/>
      <c r="CG30" s="7" t="str">
        <f>IFERROR(IF(CG29&lt;'Interactive charts'!$BJ$1,CG29+1,""),"")</f>
        <v/>
      </c>
      <c r="CH30" s="47" t="s">
        <v>27</v>
      </c>
      <c r="CI30" s="48" t="s">
        <v>27</v>
      </c>
      <c r="CJ30" s="49" t="s">
        <v>27</v>
      </c>
      <c r="CK30" s="50" t="s">
        <v>27</v>
      </c>
      <c r="CL30" s="48" t="s">
        <v>27</v>
      </c>
      <c r="CM30" s="51" t="s">
        <v>27</v>
      </c>
      <c r="CN30" s="9"/>
    </row>
    <row r="31" spans="1:92" ht="36.950000000000003" customHeight="1">
      <c r="D31" s="1"/>
      <c r="E31" s="1"/>
      <c r="F31" s="1"/>
      <c r="G31" s="1"/>
      <c r="H31" s="1"/>
      <c r="I31" s="1"/>
      <c r="J31" s="1"/>
      <c r="K31" s="1"/>
      <c r="L31" s="1"/>
      <c r="Y31" s="73"/>
      <c r="Z31" s="73"/>
      <c r="AA31" s="73"/>
      <c r="AB31" s="73"/>
      <c r="AT31" s="76" t="str">
        <f>IF(BE31&lt;&gt;"n/a",AU31,"")</f>
        <v>Co-ops</v>
      </c>
      <c r="AU31" s="83" t="s">
        <v>17</v>
      </c>
      <c r="AV31" s="83"/>
      <c r="AW31" s="84">
        <v>467000</v>
      </c>
      <c r="AX31" s="84"/>
      <c r="AY31" s="85">
        <v>0.33881473326911604</v>
      </c>
      <c r="AZ31" s="85"/>
      <c r="BA31" s="84">
        <v>894.03973509933803</v>
      </c>
      <c r="BB31" s="84"/>
      <c r="BC31" s="85" t="s">
        <v>40</v>
      </c>
      <c r="BD31" s="85"/>
      <c r="BE31" s="86">
        <v>4</v>
      </c>
      <c r="BF31" s="86"/>
      <c r="BG31" s="81">
        <f>IF(BE31="n/a",0,BE31)/(IF($BE$30="n/a",0,$BE$30)+IF($BE$31="n/a",0,$BE$31)+IF($BE$32="n/a",0,$BE$32))</f>
        <v>0.44444444444444442</v>
      </c>
      <c r="BH31" s="82"/>
      <c r="BI31" s="7" t="str">
        <f t="shared" si="0"/>
        <v/>
      </c>
      <c r="BJ31" s="39" t="s">
        <v>27</v>
      </c>
      <c r="BK31" s="40" t="s">
        <v>27</v>
      </c>
      <c r="BL31" s="41" t="s">
        <v>27</v>
      </c>
      <c r="BM31" s="42" t="s">
        <v>27</v>
      </c>
      <c r="BN31" s="40" t="s">
        <v>27</v>
      </c>
      <c r="BO31" s="43" t="s">
        <v>27</v>
      </c>
      <c r="BP31" s="7"/>
      <c r="BQ31" s="7" t="str">
        <f>IFERROR(IF(BQ30&lt;'Interactive charts'!$BJ$1,BQ30+1,""),"")</f>
        <v/>
      </c>
      <c r="BR31" s="39" t="s">
        <v>27</v>
      </c>
      <c r="BS31" s="40" t="s">
        <v>27</v>
      </c>
      <c r="BT31" s="41" t="s">
        <v>27</v>
      </c>
      <c r="BU31" s="42" t="s">
        <v>27</v>
      </c>
      <c r="BV31" s="40" t="s">
        <v>27</v>
      </c>
      <c r="BW31" s="43" t="s">
        <v>27</v>
      </c>
      <c r="BX31" s="9"/>
      <c r="BY31" s="7" t="str">
        <f>IFERROR(IF(BY30&lt;'Interactive charts'!$BJ$1,BY30+1,""),"")</f>
        <v/>
      </c>
      <c r="BZ31" s="39" t="s">
        <v>27</v>
      </c>
      <c r="CA31" s="40" t="s">
        <v>27</v>
      </c>
      <c r="CB31" s="41" t="s">
        <v>27</v>
      </c>
      <c r="CC31" s="42" t="s">
        <v>27</v>
      </c>
      <c r="CD31" s="40" t="s">
        <v>27</v>
      </c>
      <c r="CE31" s="43" t="s">
        <v>27</v>
      </c>
      <c r="CF31" s="9"/>
      <c r="CG31" s="7" t="str">
        <f>IFERROR(IF(CG30&lt;'Interactive charts'!$BJ$1,CG30+1,""),"")</f>
        <v/>
      </c>
      <c r="CH31" s="39" t="s">
        <v>27</v>
      </c>
      <c r="CI31" s="40" t="s">
        <v>27</v>
      </c>
      <c r="CJ31" s="41" t="s">
        <v>27</v>
      </c>
      <c r="CK31" s="42" t="s">
        <v>27</v>
      </c>
      <c r="CL31" s="40" t="s">
        <v>27</v>
      </c>
      <c r="CM31" s="43" t="s">
        <v>27</v>
      </c>
      <c r="CN31" s="9"/>
    </row>
    <row r="32" spans="1:92" ht="36.950000000000003" customHeight="1">
      <c r="D32" s="1"/>
      <c r="E32" s="1"/>
      <c r="F32" s="1"/>
      <c r="G32" s="1"/>
      <c r="H32" s="1"/>
      <c r="I32" s="1"/>
      <c r="J32" s="1"/>
      <c r="K32" s="1"/>
      <c r="L32" s="1"/>
      <c r="Y32" s="73"/>
      <c r="Z32" s="73"/>
      <c r="AA32" s="73"/>
      <c r="AB32" s="73"/>
      <c r="AT32" s="76" t="str">
        <f>IF(BE32&lt;&gt;"n/a",AU32,"")</f>
        <v>Houses</v>
      </c>
      <c r="AU32" s="77" t="s">
        <v>18</v>
      </c>
      <c r="AV32" s="77"/>
      <c r="AW32" s="78">
        <v>1144500</v>
      </c>
      <c r="AX32" s="78"/>
      <c r="AY32" s="79">
        <v>-0.31692032229185318</v>
      </c>
      <c r="AZ32" s="79"/>
      <c r="BA32" s="78">
        <v>553.43326885880106</v>
      </c>
      <c r="BB32" s="78"/>
      <c r="BC32" s="79">
        <v>-0.46489889850715771</v>
      </c>
      <c r="BD32" s="79"/>
      <c r="BE32" s="80">
        <v>1</v>
      </c>
      <c r="BF32" s="80"/>
      <c r="BG32" s="81">
        <f>IF(BE32="n/a",0,BE32)/(IF($BE$30="n/a",0,$BE$30)+IF($BE$31="n/a",0,$BE$31)+IF($BE$32="n/a",0,$BE$32))</f>
        <v>0.1111111111111111</v>
      </c>
      <c r="BH32" s="82"/>
      <c r="BI32" s="7" t="str">
        <f t="shared" si="0"/>
        <v/>
      </c>
      <c r="BJ32" s="47" t="s">
        <v>27</v>
      </c>
      <c r="BK32" s="48" t="s">
        <v>27</v>
      </c>
      <c r="BL32" s="49" t="s">
        <v>27</v>
      </c>
      <c r="BM32" s="50" t="s">
        <v>27</v>
      </c>
      <c r="BN32" s="48" t="s">
        <v>27</v>
      </c>
      <c r="BO32" s="51" t="s">
        <v>27</v>
      </c>
      <c r="BP32" s="7"/>
      <c r="BQ32" s="7" t="str">
        <f>IFERROR(IF(BQ31&lt;'Interactive charts'!$BJ$1,BQ31+1,""),"")</f>
        <v/>
      </c>
      <c r="BR32" s="47" t="s">
        <v>27</v>
      </c>
      <c r="BS32" s="48" t="s">
        <v>27</v>
      </c>
      <c r="BT32" s="49" t="s">
        <v>27</v>
      </c>
      <c r="BU32" s="50" t="s">
        <v>27</v>
      </c>
      <c r="BV32" s="48" t="s">
        <v>27</v>
      </c>
      <c r="BW32" s="51" t="s">
        <v>27</v>
      </c>
      <c r="BX32" s="9"/>
      <c r="BY32" s="7" t="str">
        <f>IFERROR(IF(BY31&lt;'Interactive charts'!$BJ$1,BY31+1,""),"")</f>
        <v/>
      </c>
      <c r="BZ32" s="47" t="s">
        <v>27</v>
      </c>
      <c r="CA32" s="48" t="s">
        <v>27</v>
      </c>
      <c r="CB32" s="49" t="s">
        <v>27</v>
      </c>
      <c r="CC32" s="50" t="s">
        <v>27</v>
      </c>
      <c r="CD32" s="48" t="s">
        <v>27</v>
      </c>
      <c r="CE32" s="51" t="s">
        <v>27</v>
      </c>
      <c r="CF32" s="9"/>
      <c r="CG32" s="7" t="str">
        <f>IFERROR(IF(CG31&lt;'Interactive charts'!$BJ$1,CG31+1,""),"")</f>
        <v/>
      </c>
      <c r="CH32" s="47" t="s">
        <v>27</v>
      </c>
      <c r="CI32" s="48" t="s">
        <v>27</v>
      </c>
      <c r="CJ32" s="49" t="s">
        <v>27</v>
      </c>
      <c r="CK32" s="50" t="s">
        <v>27</v>
      </c>
      <c r="CL32" s="48" t="s">
        <v>27</v>
      </c>
      <c r="CM32" s="51" t="s">
        <v>27</v>
      </c>
      <c r="CN32" s="9"/>
    </row>
    <row r="33" spans="4:92" ht="36.950000000000003" customHeight="1">
      <c r="D33" s="1"/>
      <c r="E33" s="1"/>
      <c r="F33" s="1"/>
      <c r="G33" s="1"/>
      <c r="H33" s="1"/>
      <c r="I33" s="1"/>
      <c r="J33" s="1"/>
      <c r="K33" s="1"/>
      <c r="L33" s="1"/>
      <c r="O33" s="87"/>
      <c r="R33" s="88"/>
      <c r="S33" s="89"/>
      <c r="T33" s="90"/>
      <c r="U33" s="90"/>
      <c r="V33" s="90"/>
      <c r="W33" s="91"/>
      <c r="X33" s="90"/>
      <c r="Y33" s="92"/>
      <c r="Z33" s="92"/>
      <c r="AA33" s="93"/>
      <c r="AB33" s="92"/>
      <c r="AC33" s="90"/>
      <c r="AD33" s="90"/>
      <c r="BI33" s="7" t="str">
        <f t="shared" si="0"/>
        <v/>
      </c>
      <c r="BJ33" s="39" t="s">
        <v>27</v>
      </c>
      <c r="BK33" s="40" t="s">
        <v>27</v>
      </c>
      <c r="BL33" s="41" t="s">
        <v>27</v>
      </c>
      <c r="BM33" s="42" t="s">
        <v>27</v>
      </c>
      <c r="BN33" s="40" t="s">
        <v>27</v>
      </c>
      <c r="BO33" s="43" t="s">
        <v>27</v>
      </c>
      <c r="BP33" s="7"/>
      <c r="BQ33" s="7" t="str">
        <f>IFERROR(IF(BQ32&lt;'Interactive charts'!$BJ$1,BQ32+1,""),"")</f>
        <v/>
      </c>
      <c r="BR33" s="39" t="s">
        <v>27</v>
      </c>
      <c r="BS33" s="40" t="s">
        <v>27</v>
      </c>
      <c r="BT33" s="41" t="s">
        <v>27</v>
      </c>
      <c r="BU33" s="42" t="s">
        <v>27</v>
      </c>
      <c r="BV33" s="40" t="s">
        <v>27</v>
      </c>
      <c r="BW33" s="43" t="s">
        <v>27</v>
      </c>
      <c r="BX33" s="9"/>
      <c r="BY33" s="7" t="str">
        <f>IFERROR(IF(BY32&lt;'Interactive charts'!$BJ$1,BY32+1,""),"")</f>
        <v/>
      </c>
      <c r="BZ33" s="39" t="s">
        <v>27</v>
      </c>
      <c r="CA33" s="40" t="s">
        <v>27</v>
      </c>
      <c r="CB33" s="41" t="s">
        <v>27</v>
      </c>
      <c r="CC33" s="42" t="s">
        <v>27</v>
      </c>
      <c r="CD33" s="40" t="s">
        <v>27</v>
      </c>
      <c r="CE33" s="43" t="s">
        <v>27</v>
      </c>
      <c r="CF33" s="9"/>
      <c r="CG33" s="7" t="str">
        <f>IFERROR(IF(CG32&lt;'Interactive charts'!$BJ$1,CG32+1,""),"")</f>
        <v/>
      </c>
      <c r="CH33" s="39" t="s">
        <v>27</v>
      </c>
      <c r="CI33" s="40" t="s">
        <v>27</v>
      </c>
      <c r="CJ33" s="41" t="s">
        <v>27</v>
      </c>
      <c r="CK33" s="42" t="s">
        <v>27</v>
      </c>
      <c r="CL33" s="40" t="s">
        <v>27</v>
      </c>
      <c r="CM33" s="43" t="s">
        <v>27</v>
      </c>
      <c r="CN33" s="9"/>
    </row>
    <row r="34" spans="4:92" ht="36.950000000000003" customHeight="1">
      <c r="D34" s="1"/>
      <c r="E34" s="1"/>
      <c r="F34" s="1"/>
      <c r="G34" s="1"/>
      <c r="H34" s="1"/>
      <c r="I34" s="1"/>
      <c r="J34" s="1"/>
      <c r="K34" s="1"/>
      <c r="L34" s="1"/>
      <c r="R34" s="88"/>
      <c r="BI34" s="7" t="str">
        <f t="shared" si="0"/>
        <v/>
      </c>
      <c r="BJ34" s="47" t="s">
        <v>27</v>
      </c>
      <c r="BK34" s="48" t="s">
        <v>27</v>
      </c>
      <c r="BL34" s="49" t="s">
        <v>27</v>
      </c>
      <c r="BM34" s="50" t="s">
        <v>27</v>
      </c>
      <c r="BN34" s="48" t="s">
        <v>27</v>
      </c>
      <c r="BO34" s="51" t="s">
        <v>27</v>
      </c>
      <c r="BP34" s="7"/>
      <c r="BQ34" s="7" t="str">
        <f>IFERROR(IF(BQ33&lt;'Interactive charts'!$BJ$1,BQ33+1,""),"")</f>
        <v/>
      </c>
      <c r="BR34" s="47" t="s">
        <v>27</v>
      </c>
      <c r="BS34" s="48" t="s">
        <v>27</v>
      </c>
      <c r="BT34" s="49" t="s">
        <v>27</v>
      </c>
      <c r="BU34" s="50" t="s">
        <v>27</v>
      </c>
      <c r="BV34" s="48" t="s">
        <v>27</v>
      </c>
      <c r="BW34" s="51" t="s">
        <v>27</v>
      </c>
      <c r="BX34" s="9"/>
      <c r="BY34" s="7" t="str">
        <f>IFERROR(IF(BY33&lt;'Interactive charts'!$BJ$1,BY33+1,""),"")</f>
        <v/>
      </c>
      <c r="BZ34" s="47" t="s">
        <v>27</v>
      </c>
      <c r="CA34" s="48" t="s">
        <v>27</v>
      </c>
      <c r="CB34" s="49" t="s">
        <v>27</v>
      </c>
      <c r="CC34" s="50" t="s">
        <v>27</v>
      </c>
      <c r="CD34" s="48" t="s">
        <v>27</v>
      </c>
      <c r="CE34" s="51" t="s">
        <v>27</v>
      </c>
      <c r="CF34" s="9"/>
      <c r="CG34" s="7" t="str">
        <f>IFERROR(IF(CG33&lt;'Interactive charts'!$BJ$1,CG33+1,""),"")</f>
        <v/>
      </c>
      <c r="CH34" s="47" t="s">
        <v>27</v>
      </c>
      <c r="CI34" s="48" t="s">
        <v>27</v>
      </c>
      <c r="CJ34" s="49" t="s">
        <v>27</v>
      </c>
      <c r="CK34" s="50" t="s">
        <v>27</v>
      </c>
      <c r="CL34" s="48" t="s">
        <v>27</v>
      </c>
      <c r="CM34" s="51" t="s">
        <v>27</v>
      </c>
      <c r="CN34" s="9"/>
    </row>
    <row r="35" spans="4:92" ht="36.950000000000003" customHeight="1">
      <c r="D35" s="1"/>
      <c r="E35" s="1"/>
      <c r="F35" s="1"/>
      <c r="G35" s="1"/>
      <c r="H35" s="1"/>
      <c r="I35" s="1"/>
      <c r="J35" s="1"/>
      <c r="K35" s="1"/>
      <c r="L35" s="1"/>
      <c r="P35" s="94" t="s">
        <v>63</v>
      </c>
      <c r="Q35" s="94"/>
      <c r="R35" s="94"/>
      <c r="S35"/>
      <c r="T35" s="94" t="s">
        <v>64</v>
      </c>
      <c r="U35" s="94"/>
      <c r="V35" s="94"/>
      <c r="X35" s="94" t="s">
        <v>65</v>
      </c>
      <c r="Y35" s="94"/>
      <c r="Z35" s="94"/>
      <c r="AA35" s="95"/>
      <c r="AB35" s="94" t="s">
        <v>66</v>
      </c>
      <c r="AC35" s="94"/>
      <c r="AD35" s="94"/>
      <c r="BI35" s="7" t="str">
        <f t="shared" si="0"/>
        <v/>
      </c>
      <c r="BJ35" s="39" t="s">
        <v>27</v>
      </c>
      <c r="BK35" s="40" t="s">
        <v>27</v>
      </c>
      <c r="BL35" s="41" t="s">
        <v>27</v>
      </c>
      <c r="BM35" s="42" t="s">
        <v>27</v>
      </c>
      <c r="BN35" s="40" t="s">
        <v>27</v>
      </c>
      <c r="BO35" s="43" t="s">
        <v>27</v>
      </c>
      <c r="BP35" s="7"/>
      <c r="BQ35" s="7" t="str">
        <f>IFERROR(IF(BQ34&lt;'Interactive charts'!$BJ$1,BQ34+1,""),"")</f>
        <v/>
      </c>
      <c r="BR35" s="39" t="s">
        <v>27</v>
      </c>
      <c r="BS35" s="40" t="s">
        <v>27</v>
      </c>
      <c r="BT35" s="41" t="s">
        <v>27</v>
      </c>
      <c r="BU35" s="42" t="s">
        <v>27</v>
      </c>
      <c r="BV35" s="40" t="s">
        <v>27</v>
      </c>
      <c r="BW35" s="43" t="s">
        <v>27</v>
      </c>
      <c r="BX35" s="9"/>
      <c r="BY35" s="7" t="str">
        <f>IFERROR(IF(BY34&lt;'Interactive charts'!$BJ$1,BY34+1,""),"")</f>
        <v/>
      </c>
      <c r="BZ35" s="39" t="s">
        <v>27</v>
      </c>
      <c r="CA35" s="40" t="s">
        <v>27</v>
      </c>
      <c r="CB35" s="41" t="s">
        <v>27</v>
      </c>
      <c r="CC35" s="42" t="s">
        <v>27</v>
      </c>
      <c r="CD35" s="40" t="s">
        <v>27</v>
      </c>
      <c r="CE35" s="43" t="s">
        <v>27</v>
      </c>
      <c r="CF35" s="9"/>
      <c r="CG35" s="7" t="str">
        <f>IFERROR(IF(CG34&lt;'Interactive charts'!$BJ$1,CG34+1,""),"")</f>
        <v/>
      </c>
      <c r="CH35" s="39" t="s">
        <v>27</v>
      </c>
      <c r="CI35" s="40" t="s">
        <v>27</v>
      </c>
      <c r="CJ35" s="41" t="s">
        <v>27</v>
      </c>
      <c r="CK35" s="42" t="s">
        <v>27</v>
      </c>
      <c r="CL35" s="40" t="s">
        <v>27</v>
      </c>
      <c r="CM35" s="43" t="s">
        <v>27</v>
      </c>
      <c r="CN35" s="9"/>
    </row>
    <row r="36" spans="4:92" ht="36.950000000000003" customHeight="1">
      <c r="D36" s="1"/>
      <c r="E36" s="1"/>
      <c r="F36" s="1"/>
      <c r="G36" s="1"/>
      <c r="H36" s="1"/>
      <c r="I36" s="1"/>
      <c r="J36" s="1"/>
      <c r="K36" s="1"/>
      <c r="L36" s="1"/>
      <c r="P36" s="94"/>
      <c r="Q36" s="94"/>
      <c r="R36" s="94"/>
      <c r="S36" s="96"/>
      <c r="T36" s="94"/>
      <c r="U36" s="94"/>
      <c r="V36" s="94"/>
      <c r="X36" s="94"/>
      <c r="Y36" s="94"/>
      <c r="Z36" s="94"/>
      <c r="AA36" s="95"/>
      <c r="AB36" s="94"/>
      <c r="AC36" s="94"/>
      <c r="AD36" s="94"/>
      <c r="BI36" s="7" t="str">
        <f t="shared" si="0"/>
        <v/>
      </c>
      <c r="BJ36" s="47" t="s">
        <v>27</v>
      </c>
      <c r="BK36" s="48" t="s">
        <v>27</v>
      </c>
      <c r="BL36" s="49" t="s">
        <v>27</v>
      </c>
      <c r="BM36" s="50" t="s">
        <v>27</v>
      </c>
      <c r="BN36" s="48" t="s">
        <v>27</v>
      </c>
      <c r="BO36" s="51" t="s">
        <v>27</v>
      </c>
      <c r="BP36" s="7"/>
      <c r="BQ36" s="7" t="str">
        <f>IFERROR(IF(BQ35&lt;'Interactive charts'!$BJ$1,BQ35+1,""),"")</f>
        <v/>
      </c>
      <c r="BR36" s="47" t="s">
        <v>27</v>
      </c>
      <c r="BS36" s="48" t="s">
        <v>27</v>
      </c>
      <c r="BT36" s="49" t="s">
        <v>27</v>
      </c>
      <c r="BU36" s="50" t="s">
        <v>27</v>
      </c>
      <c r="BV36" s="48" t="s">
        <v>27</v>
      </c>
      <c r="BW36" s="51" t="s">
        <v>27</v>
      </c>
      <c r="BX36" s="9"/>
      <c r="BY36" s="7" t="str">
        <f>IFERROR(IF(BY35&lt;'Interactive charts'!$BJ$1,BY35+1,""),"")</f>
        <v/>
      </c>
      <c r="BZ36" s="47" t="s">
        <v>27</v>
      </c>
      <c r="CA36" s="48" t="s">
        <v>27</v>
      </c>
      <c r="CB36" s="49" t="s">
        <v>27</v>
      </c>
      <c r="CC36" s="50" t="s">
        <v>27</v>
      </c>
      <c r="CD36" s="48" t="s">
        <v>27</v>
      </c>
      <c r="CE36" s="51" t="s">
        <v>27</v>
      </c>
      <c r="CF36" s="9"/>
      <c r="CG36" s="7" t="str">
        <f>IFERROR(IF(CG35&lt;'Interactive charts'!$BJ$1,CG35+1,""),"")</f>
        <v/>
      </c>
      <c r="CH36" s="47" t="s">
        <v>27</v>
      </c>
      <c r="CI36" s="48" t="s">
        <v>27</v>
      </c>
      <c r="CJ36" s="49" t="s">
        <v>27</v>
      </c>
      <c r="CK36" s="50" t="s">
        <v>27</v>
      </c>
      <c r="CL36" s="48" t="s">
        <v>27</v>
      </c>
      <c r="CM36" s="51" t="s">
        <v>27</v>
      </c>
      <c r="CN36" s="9"/>
    </row>
    <row r="37" spans="4:92" ht="36.950000000000003" customHeight="1">
      <c r="D37" s="1"/>
      <c r="E37" s="1"/>
      <c r="F37" s="1"/>
      <c r="G37" s="1"/>
      <c r="H37" s="1"/>
      <c r="I37" s="1"/>
      <c r="J37" s="1"/>
      <c r="K37" s="1"/>
      <c r="L37" s="1"/>
      <c r="P37" s="94"/>
      <c r="Q37" s="94"/>
      <c r="R37" s="94"/>
      <c r="S37"/>
      <c r="T37" s="94"/>
      <c r="U37" s="94"/>
      <c r="V37" s="94"/>
      <c r="X37" s="94"/>
      <c r="Y37" s="94"/>
      <c r="Z37" s="94"/>
      <c r="AB37" s="94"/>
      <c r="AC37" s="94"/>
      <c r="AD37" s="94"/>
      <c r="BI37" s="7" t="str">
        <f t="shared" si="0"/>
        <v/>
      </c>
      <c r="BJ37" s="39" t="s">
        <v>27</v>
      </c>
      <c r="BK37" s="40" t="s">
        <v>27</v>
      </c>
      <c r="BL37" s="41" t="s">
        <v>27</v>
      </c>
      <c r="BM37" s="42" t="s">
        <v>27</v>
      </c>
      <c r="BN37" s="40" t="s">
        <v>27</v>
      </c>
      <c r="BO37" s="43" t="s">
        <v>27</v>
      </c>
      <c r="BP37" s="7"/>
      <c r="BQ37" s="7" t="str">
        <f>IFERROR(IF(BQ36&lt;'Interactive charts'!$BJ$1,BQ36+1,""),"")</f>
        <v/>
      </c>
      <c r="BR37" s="39" t="s">
        <v>27</v>
      </c>
      <c r="BS37" s="40" t="s">
        <v>27</v>
      </c>
      <c r="BT37" s="41" t="s">
        <v>27</v>
      </c>
      <c r="BU37" s="42" t="s">
        <v>27</v>
      </c>
      <c r="BV37" s="40" t="s">
        <v>27</v>
      </c>
      <c r="BW37" s="43" t="s">
        <v>27</v>
      </c>
      <c r="BX37" s="9"/>
      <c r="BY37" s="7" t="str">
        <f>IFERROR(IF(BY36&lt;'Interactive charts'!$BJ$1,BY36+1,""),"")</f>
        <v/>
      </c>
      <c r="BZ37" s="39" t="s">
        <v>27</v>
      </c>
      <c r="CA37" s="40" t="s">
        <v>27</v>
      </c>
      <c r="CB37" s="41" t="s">
        <v>27</v>
      </c>
      <c r="CC37" s="42" t="s">
        <v>27</v>
      </c>
      <c r="CD37" s="40" t="s">
        <v>27</v>
      </c>
      <c r="CE37" s="43" t="s">
        <v>27</v>
      </c>
      <c r="CF37" s="9"/>
      <c r="CG37" s="7" t="str">
        <f>IFERROR(IF(CG36&lt;'Interactive charts'!$BJ$1,CG36+1,""),"")</f>
        <v/>
      </c>
      <c r="CH37" s="39" t="s">
        <v>27</v>
      </c>
      <c r="CI37" s="40" t="s">
        <v>27</v>
      </c>
      <c r="CJ37" s="41" t="s">
        <v>27</v>
      </c>
      <c r="CK37" s="42" t="s">
        <v>27</v>
      </c>
      <c r="CL37" s="40" t="s">
        <v>27</v>
      </c>
      <c r="CM37" s="43" t="s">
        <v>27</v>
      </c>
      <c r="CN37" s="9"/>
    </row>
    <row r="38" spans="4:92" ht="36.950000000000003" customHeight="1">
      <c r="D38" s="1"/>
      <c r="E38" s="1"/>
      <c r="F38" s="1"/>
      <c r="G38" s="1"/>
      <c r="H38" s="1"/>
      <c r="I38" s="1"/>
      <c r="J38" s="1"/>
      <c r="K38" s="1"/>
      <c r="L38" s="1"/>
      <c r="P38" s="97"/>
      <c r="Q38" s="97"/>
      <c r="R38" s="97"/>
      <c r="S38"/>
      <c r="T38" s="97"/>
      <c r="U38" s="97"/>
      <c r="V38" s="97"/>
      <c r="X38" s="97"/>
      <c r="Y38" s="97"/>
      <c r="Z38" s="97"/>
      <c r="AB38" s="97"/>
      <c r="AC38" s="97"/>
      <c r="AD38" s="97"/>
      <c r="BI38" s="7" t="str">
        <f t="shared" si="0"/>
        <v/>
      </c>
      <c r="BJ38" s="47" t="s">
        <v>27</v>
      </c>
      <c r="BK38" s="48" t="s">
        <v>27</v>
      </c>
      <c r="BL38" s="49" t="s">
        <v>27</v>
      </c>
      <c r="BM38" s="50" t="s">
        <v>27</v>
      </c>
      <c r="BN38" s="48" t="s">
        <v>27</v>
      </c>
      <c r="BO38" s="51" t="s">
        <v>27</v>
      </c>
      <c r="BP38" s="7"/>
      <c r="BQ38" s="7" t="str">
        <f>IFERROR(IF(BQ37&lt;'Interactive charts'!$BJ$1,BQ37+1,""),"")</f>
        <v/>
      </c>
      <c r="BR38" s="47" t="s">
        <v>27</v>
      </c>
      <c r="BS38" s="48" t="s">
        <v>27</v>
      </c>
      <c r="BT38" s="49" t="s">
        <v>27</v>
      </c>
      <c r="BU38" s="50" t="s">
        <v>27</v>
      </c>
      <c r="BV38" s="48" t="s">
        <v>27</v>
      </c>
      <c r="BW38" s="51" t="s">
        <v>27</v>
      </c>
      <c r="BX38" s="9"/>
      <c r="BY38" s="7" t="str">
        <f>IFERROR(IF(BY37&lt;'Interactive charts'!$BJ$1,BY37+1,""),"")</f>
        <v/>
      </c>
      <c r="BZ38" s="47" t="s">
        <v>27</v>
      </c>
      <c r="CA38" s="48" t="s">
        <v>27</v>
      </c>
      <c r="CB38" s="49" t="s">
        <v>27</v>
      </c>
      <c r="CC38" s="50" t="s">
        <v>27</v>
      </c>
      <c r="CD38" s="48" t="s">
        <v>27</v>
      </c>
      <c r="CE38" s="51" t="s">
        <v>27</v>
      </c>
      <c r="CF38" s="9"/>
      <c r="CG38" s="7" t="str">
        <f>IFERROR(IF(CG37&lt;'Interactive charts'!$BJ$1,CG37+1,""),"")</f>
        <v/>
      </c>
      <c r="CH38" s="47" t="s">
        <v>27</v>
      </c>
      <c r="CI38" s="48" t="s">
        <v>27</v>
      </c>
      <c r="CJ38" s="49" t="s">
        <v>27</v>
      </c>
      <c r="CK38" s="50" t="s">
        <v>27</v>
      </c>
      <c r="CL38" s="48" t="s">
        <v>27</v>
      </c>
      <c r="CM38" s="51" t="s">
        <v>27</v>
      </c>
      <c r="CN38" s="9"/>
    </row>
    <row r="39" spans="4:92" ht="36.950000000000003" customHeight="1">
      <c r="D39" s="1"/>
      <c r="E39" s="1"/>
      <c r="F39" s="1"/>
      <c r="G39" s="1"/>
      <c r="H39" s="1"/>
      <c r="I39" s="1"/>
      <c r="J39" s="1"/>
      <c r="K39" s="1"/>
      <c r="L39" s="1"/>
      <c r="O39" s="98"/>
      <c r="P39" s="99"/>
      <c r="Q39" s="99"/>
      <c r="R39" s="100"/>
      <c r="S39" s="101"/>
      <c r="T39" s="99"/>
      <c r="U39" s="99"/>
      <c r="V39" s="99"/>
      <c r="W39" s="99"/>
      <c r="X39" s="99"/>
      <c r="Y39" s="99"/>
      <c r="Z39" s="99"/>
      <c r="AA39" s="99"/>
      <c r="AB39" s="99"/>
      <c r="AC39" s="99"/>
      <c r="AD39" s="99"/>
      <c r="BI39" s="7" t="str">
        <f t="shared" si="0"/>
        <v/>
      </c>
      <c r="BJ39" s="39" t="s">
        <v>27</v>
      </c>
      <c r="BK39" s="40" t="s">
        <v>27</v>
      </c>
      <c r="BL39" s="41" t="s">
        <v>27</v>
      </c>
      <c r="BM39" s="42" t="s">
        <v>27</v>
      </c>
      <c r="BN39" s="40" t="s">
        <v>27</v>
      </c>
      <c r="BO39" s="43" t="s">
        <v>27</v>
      </c>
      <c r="BP39" s="7"/>
      <c r="BQ39" s="7" t="str">
        <f>IFERROR(IF(BQ38&lt;'Interactive charts'!$BJ$1,BQ38+1,""),"")</f>
        <v/>
      </c>
      <c r="BR39" s="39" t="s">
        <v>27</v>
      </c>
      <c r="BS39" s="40" t="s">
        <v>27</v>
      </c>
      <c r="BT39" s="41" t="s">
        <v>27</v>
      </c>
      <c r="BU39" s="42" t="s">
        <v>27</v>
      </c>
      <c r="BV39" s="40" t="s">
        <v>27</v>
      </c>
      <c r="BW39" s="43" t="s">
        <v>27</v>
      </c>
      <c r="BX39" s="9"/>
      <c r="BY39" s="7" t="str">
        <f>IFERROR(IF(BY38&lt;'Interactive charts'!$BJ$1,BY38+1,""),"")</f>
        <v/>
      </c>
      <c r="BZ39" s="39" t="s">
        <v>27</v>
      </c>
      <c r="CA39" s="40" t="s">
        <v>27</v>
      </c>
      <c r="CB39" s="41" t="s">
        <v>27</v>
      </c>
      <c r="CC39" s="42" t="s">
        <v>27</v>
      </c>
      <c r="CD39" s="40" t="s">
        <v>27</v>
      </c>
      <c r="CE39" s="43" t="s">
        <v>27</v>
      </c>
      <c r="CF39" s="9"/>
      <c r="CG39" s="7" t="str">
        <f>IFERROR(IF(CG38&lt;'Interactive charts'!$BJ$1,CG38+1,""),"")</f>
        <v/>
      </c>
      <c r="CH39" s="39" t="s">
        <v>27</v>
      </c>
      <c r="CI39" s="40" t="s">
        <v>27</v>
      </c>
      <c r="CJ39" s="41" t="s">
        <v>27</v>
      </c>
      <c r="CK39" s="42" t="s">
        <v>27</v>
      </c>
      <c r="CL39" s="40" t="s">
        <v>27</v>
      </c>
      <c r="CM39" s="43" t="s">
        <v>27</v>
      </c>
      <c r="CN39" s="9"/>
    </row>
    <row r="40" spans="4:92" ht="36.950000000000003" customHeight="1">
      <c r="D40" s="1"/>
      <c r="E40" s="1"/>
      <c r="F40" s="1"/>
      <c r="G40" s="1"/>
      <c r="H40" s="1"/>
      <c r="I40" s="1"/>
      <c r="J40" s="1"/>
      <c r="K40" s="1"/>
      <c r="L40" s="1"/>
      <c r="O40" s="98"/>
      <c r="P40" s="102"/>
      <c r="Q40" s="102"/>
      <c r="R40" s="103"/>
      <c r="S40" s="102"/>
      <c r="T40" s="102"/>
      <c r="U40" s="102"/>
      <c r="V40" s="102"/>
      <c r="W40" s="102"/>
      <c r="X40" s="102"/>
      <c r="Y40" s="102"/>
      <c r="Z40" s="102"/>
      <c r="AA40" s="104"/>
      <c r="AB40" s="102"/>
      <c r="AC40" s="102"/>
      <c r="AD40" s="102"/>
      <c r="BI40" s="7" t="str">
        <f t="shared" si="0"/>
        <v/>
      </c>
      <c r="BJ40" s="47" t="s">
        <v>27</v>
      </c>
      <c r="BK40" s="48" t="s">
        <v>27</v>
      </c>
      <c r="BL40" s="49" t="s">
        <v>27</v>
      </c>
      <c r="BM40" s="50" t="s">
        <v>27</v>
      </c>
      <c r="BN40" s="48" t="s">
        <v>27</v>
      </c>
      <c r="BO40" s="51" t="s">
        <v>27</v>
      </c>
      <c r="BP40" s="7"/>
      <c r="BQ40" s="7" t="str">
        <f>IFERROR(IF(BQ39&lt;'Interactive charts'!$BJ$1,BQ39+1,""),"")</f>
        <v/>
      </c>
      <c r="BR40" s="47" t="s">
        <v>27</v>
      </c>
      <c r="BS40" s="48" t="s">
        <v>27</v>
      </c>
      <c r="BT40" s="49" t="s">
        <v>27</v>
      </c>
      <c r="BU40" s="50" t="s">
        <v>27</v>
      </c>
      <c r="BV40" s="48" t="s">
        <v>27</v>
      </c>
      <c r="BW40" s="51" t="s">
        <v>27</v>
      </c>
      <c r="BX40" s="9"/>
      <c r="BY40" s="7" t="str">
        <f>IFERROR(IF(BY39&lt;'Interactive charts'!$BJ$1,BY39+1,""),"")</f>
        <v/>
      </c>
      <c r="BZ40" s="47" t="s">
        <v>27</v>
      </c>
      <c r="CA40" s="48" t="s">
        <v>27</v>
      </c>
      <c r="CB40" s="49" t="s">
        <v>27</v>
      </c>
      <c r="CC40" s="50" t="s">
        <v>27</v>
      </c>
      <c r="CD40" s="48" t="s">
        <v>27</v>
      </c>
      <c r="CE40" s="51" t="s">
        <v>27</v>
      </c>
      <c r="CF40" s="9"/>
      <c r="CG40" s="7" t="str">
        <f>IFERROR(IF(CG39&lt;'Interactive charts'!$BJ$1,CG39+1,""),"")</f>
        <v/>
      </c>
      <c r="CH40" s="47" t="s">
        <v>27</v>
      </c>
      <c r="CI40" s="48" t="s">
        <v>27</v>
      </c>
      <c r="CJ40" s="49" t="s">
        <v>27</v>
      </c>
      <c r="CK40" s="50" t="s">
        <v>27</v>
      </c>
      <c r="CL40" s="48" t="s">
        <v>27</v>
      </c>
      <c r="CM40" s="51" t="s">
        <v>27</v>
      </c>
      <c r="CN40" s="9"/>
    </row>
    <row r="41" spans="4:92" ht="36.950000000000003" customHeight="1">
      <c r="D41" s="1"/>
      <c r="E41" s="1"/>
      <c r="F41" s="1"/>
      <c r="G41" s="1"/>
      <c r="H41" s="1"/>
      <c r="I41" s="1"/>
      <c r="J41" s="1"/>
      <c r="K41" s="1"/>
      <c r="L41" s="1"/>
      <c r="O41" s="105"/>
      <c r="P41" s="106"/>
      <c r="Q41" s="106"/>
      <c r="R41" s="107"/>
      <c r="S41" s="108"/>
      <c r="T41" s="109"/>
      <c r="U41" s="109"/>
      <c r="V41" s="109"/>
      <c r="W41" s="108"/>
      <c r="X41" s="110"/>
      <c r="Y41" s="110"/>
      <c r="Z41" s="110"/>
      <c r="AA41" s="108"/>
      <c r="AB41" s="110"/>
      <c r="AC41" s="110"/>
      <c r="AD41" s="110"/>
      <c r="AF41" s="111" t="s">
        <v>19</v>
      </c>
      <c r="AG41" s="112">
        <v>2011</v>
      </c>
      <c r="AH41" s="112"/>
      <c r="AI41" s="112" t="s">
        <v>20</v>
      </c>
      <c r="AJ41" s="112"/>
      <c r="AK41" s="112" t="s">
        <v>21</v>
      </c>
      <c r="AL41" s="112"/>
      <c r="AM41" s="112" t="s">
        <v>22</v>
      </c>
      <c r="AN41" s="112"/>
      <c r="AO41" s="112" t="s">
        <v>23</v>
      </c>
      <c r="AP41" s="112"/>
      <c r="AQ41" s="112">
        <v>2016</v>
      </c>
      <c r="AR41" s="112"/>
      <c r="BI41" s="7" t="str">
        <f t="shared" si="0"/>
        <v/>
      </c>
      <c r="BJ41" s="39" t="s">
        <v>27</v>
      </c>
      <c r="BK41" s="40" t="s">
        <v>27</v>
      </c>
      <c r="BL41" s="41" t="s">
        <v>27</v>
      </c>
      <c r="BM41" s="42" t="s">
        <v>27</v>
      </c>
      <c r="BN41" s="40" t="s">
        <v>27</v>
      </c>
      <c r="BO41" s="43" t="s">
        <v>27</v>
      </c>
      <c r="BP41" s="7"/>
      <c r="BQ41" s="7" t="str">
        <f>IFERROR(IF(BQ40&lt;'Interactive charts'!$BJ$1,BQ40+1,""),"")</f>
        <v/>
      </c>
      <c r="BR41" s="39" t="s">
        <v>27</v>
      </c>
      <c r="BS41" s="40" t="s">
        <v>27</v>
      </c>
      <c r="BT41" s="41" t="s">
        <v>27</v>
      </c>
      <c r="BU41" s="42" t="s">
        <v>27</v>
      </c>
      <c r="BV41" s="40" t="s">
        <v>27</v>
      </c>
      <c r="BW41" s="43" t="s">
        <v>27</v>
      </c>
      <c r="BX41" s="9"/>
      <c r="BY41" s="7" t="str">
        <f>IFERROR(IF(BY40&lt;'Interactive charts'!$BJ$1,BY40+1,""),"")</f>
        <v/>
      </c>
      <c r="BZ41" s="39" t="s">
        <v>27</v>
      </c>
      <c r="CA41" s="40" t="s">
        <v>27</v>
      </c>
      <c r="CB41" s="41" t="s">
        <v>27</v>
      </c>
      <c r="CC41" s="42" t="s">
        <v>27</v>
      </c>
      <c r="CD41" s="40" t="s">
        <v>27</v>
      </c>
      <c r="CE41" s="43" t="s">
        <v>27</v>
      </c>
      <c r="CF41" s="9"/>
      <c r="CG41" s="7" t="str">
        <f>IFERROR(IF(CG40&lt;'Interactive charts'!$BJ$1,CG40+1,""),"")</f>
        <v/>
      </c>
      <c r="CH41" s="39" t="s">
        <v>27</v>
      </c>
      <c r="CI41" s="40" t="s">
        <v>27</v>
      </c>
      <c r="CJ41" s="41" t="s">
        <v>27</v>
      </c>
      <c r="CK41" s="42" t="s">
        <v>27</v>
      </c>
      <c r="CL41" s="40" t="s">
        <v>27</v>
      </c>
      <c r="CM41" s="43" t="s">
        <v>27</v>
      </c>
      <c r="CN41" s="9"/>
    </row>
    <row r="42" spans="4:92" ht="36.950000000000003" customHeight="1">
      <c r="D42" s="1"/>
      <c r="E42" s="1"/>
      <c r="F42" s="1"/>
      <c r="G42" s="1"/>
      <c r="H42" s="1"/>
      <c r="I42" s="1"/>
      <c r="J42" s="1"/>
      <c r="K42" s="1"/>
      <c r="L42" s="1"/>
      <c r="O42" s="113"/>
      <c r="P42" s="106"/>
      <c r="Q42" s="106"/>
      <c r="R42" s="107"/>
      <c r="S42" s="114"/>
      <c r="T42" s="109"/>
      <c r="U42" s="109"/>
      <c r="V42" s="109"/>
      <c r="W42" s="108"/>
      <c r="X42" s="110"/>
      <c r="Y42" s="110"/>
      <c r="Z42" s="110"/>
      <c r="AA42" s="108"/>
      <c r="AB42" s="110"/>
      <c r="AC42" s="110"/>
      <c r="AD42" s="110"/>
      <c r="AF42" s="115" t="s">
        <v>49</v>
      </c>
      <c r="AG42" s="116">
        <v>5</v>
      </c>
      <c r="AH42" s="116"/>
      <c r="AI42" s="116">
        <v>2</v>
      </c>
      <c r="AJ42" s="116"/>
      <c r="AK42" s="116">
        <v>3</v>
      </c>
      <c r="AL42" s="116"/>
      <c r="AM42" s="116">
        <v>10</v>
      </c>
      <c r="AN42" s="116"/>
      <c r="AO42" s="116">
        <v>11</v>
      </c>
      <c r="AP42" s="116"/>
      <c r="AQ42" s="116">
        <v>9</v>
      </c>
      <c r="AR42" s="116"/>
      <c r="BI42" s="7" t="str">
        <f t="shared" si="0"/>
        <v/>
      </c>
      <c r="BJ42" s="47" t="s">
        <v>27</v>
      </c>
      <c r="BK42" s="48" t="s">
        <v>27</v>
      </c>
      <c r="BL42" s="49" t="s">
        <v>27</v>
      </c>
      <c r="BM42" s="50" t="s">
        <v>27</v>
      </c>
      <c r="BN42" s="48" t="s">
        <v>27</v>
      </c>
      <c r="BO42" s="51" t="s">
        <v>27</v>
      </c>
      <c r="BP42" s="7"/>
      <c r="BQ42" s="7" t="str">
        <f>IFERROR(IF(BQ41&lt;'Interactive charts'!$BJ$1,BQ41+1,""),"")</f>
        <v/>
      </c>
      <c r="BR42" s="47" t="s">
        <v>27</v>
      </c>
      <c r="BS42" s="48" t="s">
        <v>27</v>
      </c>
      <c r="BT42" s="49" t="s">
        <v>27</v>
      </c>
      <c r="BU42" s="50" t="s">
        <v>27</v>
      </c>
      <c r="BV42" s="48" t="s">
        <v>27</v>
      </c>
      <c r="BW42" s="51" t="s">
        <v>27</v>
      </c>
      <c r="BX42" s="9"/>
      <c r="BY42" s="7" t="str">
        <f>IFERROR(IF(BY41&lt;'Interactive charts'!$BJ$1,BY41+1,""),"")</f>
        <v/>
      </c>
      <c r="BZ42" s="47" t="s">
        <v>27</v>
      </c>
      <c r="CA42" s="48" t="s">
        <v>27</v>
      </c>
      <c r="CB42" s="49" t="s">
        <v>27</v>
      </c>
      <c r="CC42" s="50" t="s">
        <v>27</v>
      </c>
      <c r="CD42" s="48" t="s">
        <v>27</v>
      </c>
      <c r="CE42" s="51" t="s">
        <v>27</v>
      </c>
      <c r="CF42" s="9"/>
      <c r="CG42" s="7" t="str">
        <f>IFERROR(IF(CG41&lt;'Interactive charts'!$BJ$1,CG41+1,""),"")</f>
        <v/>
      </c>
      <c r="CH42" s="47" t="s">
        <v>27</v>
      </c>
      <c r="CI42" s="48" t="s">
        <v>27</v>
      </c>
      <c r="CJ42" s="49" t="s">
        <v>27</v>
      </c>
      <c r="CK42" s="50" t="s">
        <v>27</v>
      </c>
      <c r="CL42" s="48" t="s">
        <v>27</v>
      </c>
      <c r="CM42" s="51" t="s">
        <v>27</v>
      </c>
      <c r="CN42" s="9"/>
    </row>
    <row r="43" spans="4:92" ht="36.950000000000003" customHeight="1">
      <c r="D43" s="1"/>
      <c r="E43" s="1"/>
      <c r="F43" s="1"/>
      <c r="G43" s="1"/>
      <c r="H43" s="1"/>
      <c r="I43" s="1"/>
      <c r="J43" s="1"/>
      <c r="K43" s="1"/>
      <c r="L43" s="1"/>
      <c r="O43" s="117"/>
      <c r="P43" s="99"/>
      <c r="Q43" s="99"/>
      <c r="R43" s="100"/>
      <c r="S43" s="118"/>
      <c r="W43" s="119"/>
      <c r="AA43" s="119"/>
      <c r="AF43" s="120" t="s">
        <v>50</v>
      </c>
      <c r="AG43" s="121">
        <v>9</v>
      </c>
      <c r="AH43" s="121"/>
      <c r="AI43" s="121">
        <v>8</v>
      </c>
      <c r="AJ43" s="121"/>
      <c r="AK43" s="121">
        <v>11</v>
      </c>
      <c r="AL43" s="121"/>
      <c r="AM43" s="121">
        <v>6</v>
      </c>
      <c r="AN43" s="121"/>
      <c r="AO43" s="121">
        <v>8</v>
      </c>
      <c r="AP43" s="121"/>
      <c r="AQ43" s="121"/>
      <c r="AR43" s="121"/>
      <c r="BI43" s="7" t="str">
        <f t="shared" si="0"/>
        <v/>
      </c>
      <c r="BJ43" s="39" t="s">
        <v>27</v>
      </c>
      <c r="BK43" s="40" t="s">
        <v>27</v>
      </c>
      <c r="BL43" s="41" t="s">
        <v>27</v>
      </c>
      <c r="BM43" s="42" t="s">
        <v>27</v>
      </c>
      <c r="BN43" s="40" t="s">
        <v>27</v>
      </c>
      <c r="BO43" s="43" t="s">
        <v>27</v>
      </c>
      <c r="BP43" s="7"/>
      <c r="BQ43" s="7" t="str">
        <f>IFERROR(IF(BQ42&lt;'Interactive charts'!$BJ$1,BQ42+1,""),"")</f>
        <v/>
      </c>
      <c r="BR43" s="39" t="s">
        <v>27</v>
      </c>
      <c r="BS43" s="40" t="s">
        <v>27</v>
      </c>
      <c r="BT43" s="41" t="s">
        <v>27</v>
      </c>
      <c r="BU43" s="42" t="s">
        <v>27</v>
      </c>
      <c r="BV43" s="40" t="s">
        <v>27</v>
      </c>
      <c r="BW43" s="43" t="s">
        <v>27</v>
      </c>
      <c r="BX43" s="9"/>
      <c r="BY43" s="7" t="str">
        <f>IFERROR(IF(BY42&lt;'Interactive charts'!$BJ$1,BY42+1,""),"")</f>
        <v/>
      </c>
      <c r="BZ43" s="39" t="s">
        <v>27</v>
      </c>
      <c r="CA43" s="40" t="s">
        <v>27</v>
      </c>
      <c r="CB43" s="41" t="s">
        <v>27</v>
      </c>
      <c r="CC43" s="42" t="s">
        <v>27</v>
      </c>
      <c r="CD43" s="40" t="s">
        <v>27</v>
      </c>
      <c r="CE43" s="43" t="s">
        <v>27</v>
      </c>
      <c r="CF43" s="9"/>
      <c r="CG43" s="7" t="str">
        <f>IFERROR(IF(CG42&lt;'Interactive charts'!$BJ$1,CG42+1,""),"")</f>
        <v/>
      </c>
      <c r="CH43" s="39" t="s">
        <v>27</v>
      </c>
      <c r="CI43" s="40" t="s">
        <v>27</v>
      </c>
      <c r="CJ43" s="41" t="s">
        <v>27</v>
      </c>
      <c r="CK43" s="42" t="s">
        <v>27</v>
      </c>
      <c r="CL43" s="40" t="s">
        <v>27</v>
      </c>
      <c r="CM43" s="43" t="s">
        <v>27</v>
      </c>
      <c r="CN43" s="9"/>
    </row>
    <row r="44" spans="4:92" ht="36.950000000000003" customHeight="1">
      <c r="D44" s="1"/>
      <c r="E44" s="1"/>
      <c r="F44" s="1"/>
      <c r="G44" s="1"/>
      <c r="H44" s="1"/>
      <c r="I44" s="1"/>
      <c r="J44" s="1"/>
      <c r="K44" s="1"/>
      <c r="L44" s="1"/>
      <c r="O44" s="117"/>
      <c r="P44" s="99"/>
      <c r="Q44" s="99"/>
      <c r="R44" s="100"/>
      <c r="S44" s="118"/>
      <c r="W44" s="122"/>
      <c r="AA44" s="122"/>
      <c r="AF44" s="115" t="s">
        <v>51</v>
      </c>
      <c r="AG44" s="116">
        <v>7</v>
      </c>
      <c r="AH44" s="116"/>
      <c r="AI44" s="116">
        <v>4</v>
      </c>
      <c r="AJ44" s="116"/>
      <c r="AK44" s="116">
        <v>11</v>
      </c>
      <c r="AL44" s="116"/>
      <c r="AM44" s="116">
        <v>4</v>
      </c>
      <c r="AN44" s="116"/>
      <c r="AO44" s="116">
        <v>10</v>
      </c>
      <c r="AP44" s="116"/>
      <c r="AQ44" s="116"/>
      <c r="AR44" s="116"/>
      <c r="BI44" s="7" t="str">
        <f t="shared" si="0"/>
        <v/>
      </c>
      <c r="BJ44" s="47" t="s">
        <v>27</v>
      </c>
      <c r="BK44" s="48" t="s">
        <v>27</v>
      </c>
      <c r="BL44" s="49" t="s">
        <v>27</v>
      </c>
      <c r="BM44" s="50" t="s">
        <v>27</v>
      </c>
      <c r="BN44" s="48" t="s">
        <v>27</v>
      </c>
      <c r="BO44" s="51" t="s">
        <v>27</v>
      </c>
      <c r="BP44" s="7"/>
      <c r="BQ44" s="7" t="str">
        <f>IFERROR(IF(BQ43&lt;'Interactive charts'!$BJ$1,BQ43+1,""),"")</f>
        <v/>
      </c>
      <c r="BR44" s="47" t="s">
        <v>27</v>
      </c>
      <c r="BS44" s="48" t="s">
        <v>27</v>
      </c>
      <c r="BT44" s="49" t="s">
        <v>27</v>
      </c>
      <c r="BU44" s="50" t="s">
        <v>27</v>
      </c>
      <c r="BV44" s="48" t="s">
        <v>27</v>
      </c>
      <c r="BW44" s="51" t="s">
        <v>27</v>
      </c>
      <c r="BX44" s="9"/>
      <c r="BY44" s="7" t="str">
        <f>IFERROR(IF(BY43&lt;'Interactive charts'!$BJ$1,BY43+1,""),"")</f>
        <v/>
      </c>
      <c r="BZ44" s="47" t="s">
        <v>27</v>
      </c>
      <c r="CA44" s="48" t="s">
        <v>27</v>
      </c>
      <c r="CB44" s="49" t="s">
        <v>27</v>
      </c>
      <c r="CC44" s="50" t="s">
        <v>27</v>
      </c>
      <c r="CD44" s="48" t="s">
        <v>27</v>
      </c>
      <c r="CE44" s="51" t="s">
        <v>27</v>
      </c>
      <c r="CF44" s="9"/>
      <c r="CG44" s="7" t="str">
        <f>IFERROR(IF(CG43&lt;'Interactive charts'!$BJ$1,CG43+1,""),"")</f>
        <v/>
      </c>
      <c r="CH44" s="47" t="s">
        <v>27</v>
      </c>
      <c r="CI44" s="48" t="s">
        <v>27</v>
      </c>
      <c r="CJ44" s="49" t="s">
        <v>27</v>
      </c>
      <c r="CK44" s="50" t="s">
        <v>27</v>
      </c>
      <c r="CL44" s="48" t="s">
        <v>27</v>
      </c>
      <c r="CM44" s="51" t="s">
        <v>27</v>
      </c>
      <c r="CN44" s="9"/>
    </row>
    <row r="45" spans="4:92" ht="36.950000000000003" customHeight="1">
      <c r="D45" s="1"/>
      <c r="E45" s="1"/>
      <c r="F45" s="1"/>
      <c r="G45" s="1"/>
      <c r="H45" s="1"/>
      <c r="I45" s="1"/>
      <c r="J45" s="1"/>
      <c r="K45" s="1"/>
      <c r="L45" s="1"/>
      <c r="O45" s="105"/>
      <c r="P45" s="99"/>
      <c r="Q45" s="123"/>
      <c r="R45" s="124"/>
      <c r="S45" s="124"/>
      <c r="T45" s="124"/>
      <c r="U45" s="124"/>
      <c r="V45" s="124"/>
      <c r="W45" s="124"/>
      <c r="X45" s="124"/>
      <c r="Y45" s="124"/>
      <c r="Z45" s="124"/>
      <c r="AA45" s="124"/>
      <c r="AB45" s="123"/>
      <c r="AC45" s="99"/>
      <c r="AD45" s="99"/>
      <c r="AF45" s="120" t="s">
        <v>52</v>
      </c>
      <c r="AG45" s="121">
        <v>4</v>
      </c>
      <c r="AH45" s="121"/>
      <c r="AI45" s="121">
        <v>5</v>
      </c>
      <c r="AJ45" s="121"/>
      <c r="AK45" s="121">
        <v>11</v>
      </c>
      <c r="AL45" s="121"/>
      <c r="AM45" s="121">
        <v>6</v>
      </c>
      <c r="AN45" s="121"/>
      <c r="AO45" s="121">
        <v>7</v>
      </c>
      <c r="AP45" s="121"/>
      <c r="AQ45" s="121"/>
      <c r="AR45" s="121"/>
      <c r="BI45" s="7" t="str">
        <f t="shared" si="0"/>
        <v/>
      </c>
      <c r="BJ45" s="39" t="s">
        <v>27</v>
      </c>
      <c r="BK45" s="40" t="s">
        <v>27</v>
      </c>
      <c r="BL45" s="41" t="s">
        <v>27</v>
      </c>
      <c r="BM45" s="42" t="s">
        <v>27</v>
      </c>
      <c r="BN45" s="40" t="s">
        <v>27</v>
      </c>
      <c r="BO45" s="43" t="s">
        <v>27</v>
      </c>
      <c r="BP45" s="7"/>
      <c r="BQ45" s="7" t="str">
        <f>IFERROR(IF(BQ44&lt;'Interactive charts'!$BJ$1,BQ44+1,""),"")</f>
        <v/>
      </c>
      <c r="BR45" s="39" t="s">
        <v>27</v>
      </c>
      <c r="BS45" s="40" t="s">
        <v>27</v>
      </c>
      <c r="BT45" s="41" t="s">
        <v>27</v>
      </c>
      <c r="BU45" s="42" t="s">
        <v>27</v>
      </c>
      <c r="BV45" s="40" t="s">
        <v>27</v>
      </c>
      <c r="BW45" s="43" t="s">
        <v>27</v>
      </c>
      <c r="BX45" s="9"/>
      <c r="BY45" s="7" t="str">
        <f>IFERROR(IF(BY44&lt;'Interactive charts'!$BJ$1,BY44+1,""),"")</f>
        <v/>
      </c>
      <c r="BZ45" s="39" t="s">
        <v>27</v>
      </c>
      <c r="CA45" s="40" t="s">
        <v>27</v>
      </c>
      <c r="CB45" s="41" t="s">
        <v>27</v>
      </c>
      <c r="CC45" s="42" t="s">
        <v>27</v>
      </c>
      <c r="CD45" s="40" t="s">
        <v>27</v>
      </c>
      <c r="CE45" s="43" t="s">
        <v>27</v>
      </c>
      <c r="CF45" s="9"/>
      <c r="CG45" s="7" t="str">
        <f>IFERROR(IF(CG44&lt;'Interactive charts'!$BJ$1,CG44+1,""),"")</f>
        <v/>
      </c>
      <c r="CH45" s="39" t="s">
        <v>27</v>
      </c>
      <c r="CI45" s="40" t="s">
        <v>27</v>
      </c>
      <c r="CJ45" s="41" t="s">
        <v>27</v>
      </c>
      <c r="CK45" s="42" t="s">
        <v>27</v>
      </c>
      <c r="CL45" s="40" t="s">
        <v>27</v>
      </c>
      <c r="CM45" s="43" t="s">
        <v>27</v>
      </c>
      <c r="CN45" s="9"/>
    </row>
    <row r="46" spans="4:92" ht="36.950000000000003" customHeight="1">
      <c r="D46" s="1"/>
      <c r="E46" s="1"/>
      <c r="F46" s="1"/>
      <c r="G46" s="1"/>
      <c r="H46" s="1"/>
      <c r="I46" s="1"/>
      <c r="J46" s="1"/>
      <c r="K46" s="1"/>
      <c r="L46" s="1"/>
      <c r="O46" s="105"/>
      <c r="P46" s="99"/>
      <c r="Q46" s="123"/>
      <c r="R46" s="124"/>
      <c r="S46" s="124"/>
      <c r="T46" s="124"/>
      <c r="U46" s="124"/>
      <c r="V46" s="124"/>
      <c r="W46" s="124"/>
      <c r="X46" s="124"/>
      <c r="Y46" s="124"/>
      <c r="Z46" s="124"/>
      <c r="AA46" s="124"/>
      <c r="AB46" s="123"/>
      <c r="AC46" s="99"/>
      <c r="AD46" s="99"/>
      <c r="AF46" s="115" t="s">
        <v>53</v>
      </c>
      <c r="AG46" s="116">
        <v>7</v>
      </c>
      <c r="AH46" s="116"/>
      <c r="AI46" s="116">
        <v>5</v>
      </c>
      <c r="AJ46" s="116"/>
      <c r="AK46" s="116">
        <v>7</v>
      </c>
      <c r="AL46" s="116"/>
      <c r="AM46" s="116">
        <v>6</v>
      </c>
      <c r="AN46" s="116"/>
      <c r="AO46" s="116">
        <v>8</v>
      </c>
      <c r="AP46" s="116"/>
      <c r="AQ46" s="116"/>
      <c r="AR46" s="116"/>
      <c r="BI46" s="7" t="str">
        <f t="shared" si="0"/>
        <v/>
      </c>
      <c r="BJ46" s="47" t="s">
        <v>27</v>
      </c>
      <c r="BK46" s="48" t="s">
        <v>27</v>
      </c>
      <c r="BL46" s="49" t="s">
        <v>27</v>
      </c>
      <c r="BM46" s="50" t="s">
        <v>27</v>
      </c>
      <c r="BN46" s="48" t="s">
        <v>27</v>
      </c>
      <c r="BO46" s="51" t="s">
        <v>27</v>
      </c>
      <c r="BP46" s="7"/>
      <c r="BQ46" s="7" t="str">
        <f>IFERROR(IF(BQ45&lt;'Interactive charts'!$BJ$1,BQ45+1,""),"")</f>
        <v/>
      </c>
      <c r="BR46" s="47" t="s">
        <v>27</v>
      </c>
      <c r="BS46" s="48" t="s">
        <v>27</v>
      </c>
      <c r="BT46" s="49" t="s">
        <v>27</v>
      </c>
      <c r="BU46" s="50" t="s">
        <v>27</v>
      </c>
      <c r="BV46" s="48" t="s">
        <v>27</v>
      </c>
      <c r="BW46" s="51" t="s">
        <v>27</v>
      </c>
      <c r="BX46" s="9"/>
      <c r="BY46" s="7" t="str">
        <f>IFERROR(IF(BY45&lt;'Interactive charts'!$BJ$1,BY45+1,""),"")</f>
        <v/>
      </c>
      <c r="BZ46" s="47" t="s">
        <v>27</v>
      </c>
      <c r="CA46" s="48" t="s">
        <v>27</v>
      </c>
      <c r="CB46" s="49" t="s">
        <v>27</v>
      </c>
      <c r="CC46" s="50" t="s">
        <v>27</v>
      </c>
      <c r="CD46" s="48" t="s">
        <v>27</v>
      </c>
      <c r="CE46" s="51" t="s">
        <v>27</v>
      </c>
      <c r="CF46" s="9"/>
      <c r="CG46" s="7" t="str">
        <f>IFERROR(IF(CG45&lt;'Interactive charts'!$BJ$1,CG45+1,""),"")</f>
        <v/>
      </c>
      <c r="CH46" s="47" t="s">
        <v>27</v>
      </c>
      <c r="CI46" s="48" t="s">
        <v>27</v>
      </c>
      <c r="CJ46" s="49" t="s">
        <v>27</v>
      </c>
      <c r="CK46" s="50" t="s">
        <v>27</v>
      </c>
      <c r="CL46" s="48" t="s">
        <v>27</v>
      </c>
      <c r="CM46" s="51" t="s">
        <v>27</v>
      </c>
      <c r="CN46" s="9"/>
    </row>
    <row r="47" spans="4:92" ht="36.950000000000003" customHeight="1">
      <c r="D47" s="1"/>
      <c r="E47" s="1"/>
      <c r="F47" s="1"/>
      <c r="G47" s="1"/>
      <c r="H47" s="1"/>
      <c r="I47" s="1"/>
      <c r="J47" s="1"/>
      <c r="K47" s="1"/>
      <c r="L47" s="1"/>
      <c r="O47" s="105"/>
      <c r="P47" s="76"/>
      <c r="Q47" s="123"/>
      <c r="R47" s="124"/>
      <c r="S47" s="124"/>
      <c r="T47" s="124"/>
      <c r="U47" s="124"/>
      <c r="V47" s="124"/>
      <c r="W47" s="124"/>
      <c r="X47" s="124"/>
      <c r="Y47" s="124"/>
      <c r="Z47" s="124"/>
      <c r="AA47" s="124"/>
      <c r="AB47" s="123"/>
      <c r="AC47" s="76"/>
      <c r="AD47" s="76"/>
      <c r="AF47" s="120" t="s">
        <v>54</v>
      </c>
      <c r="AG47" s="121">
        <v>9</v>
      </c>
      <c r="AH47" s="121"/>
      <c r="AI47" s="121">
        <v>12</v>
      </c>
      <c r="AJ47" s="121"/>
      <c r="AK47" s="121">
        <v>13</v>
      </c>
      <c r="AL47" s="121"/>
      <c r="AM47" s="121">
        <v>8</v>
      </c>
      <c r="AN47" s="121"/>
      <c r="AO47" s="121">
        <v>12</v>
      </c>
      <c r="AP47" s="121"/>
      <c r="AQ47" s="121"/>
      <c r="AR47" s="121"/>
      <c r="BI47" s="7" t="str">
        <f t="shared" si="0"/>
        <v/>
      </c>
      <c r="BJ47" s="39" t="s">
        <v>27</v>
      </c>
      <c r="BK47" s="40" t="s">
        <v>27</v>
      </c>
      <c r="BL47" s="41" t="s">
        <v>27</v>
      </c>
      <c r="BM47" s="42" t="s">
        <v>27</v>
      </c>
      <c r="BN47" s="40" t="s">
        <v>27</v>
      </c>
      <c r="BO47" s="43" t="s">
        <v>27</v>
      </c>
      <c r="BP47" s="7"/>
      <c r="BQ47" s="7" t="str">
        <f>IFERROR(IF(BQ46&lt;'Interactive charts'!$BJ$1,BQ46+1,""),"")</f>
        <v/>
      </c>
      <c r="BR47" s="39" t="s">
        <v>27</v>
      </c>
      <c r="BS47" s="40" t="s">
        <v>27</v>
      </c>
      <c r="BT47" s="41" t="s">
        <v>27</v>
      </c>
      <c r="BU47" s="42" t="s">
        <v>27</v>
      </c>
      <c r="BV47" s="40" t="s">
        <v>27</v>
      </c>
      <c r="BW47" s="43" t="s">
        <v>27</v>
      </c>
      <c r="BX47" s="9"/>
      <c r="BY47" s="7" t="str">
        <f>IFERROR(IF(BY46&lt;'Interactive charts'!$BJ$1,BY46+1,""),"")</f>
        <v/>
      </c>
      <c r="BZ47" s="39" t="s">
        <v>27</v>
      </c>
      <c r="CA47" s="40" t="s">
        <v>27</v>
      </c>
      <c r="CB47" s="41" t="s">
        <v>27</v>
      </c>
      <c r="CC47" s="42" t="s">
        <v>27</v>
      </c>
      <c r="CD47" s="40" t="s">
        <v>27</v>
      </c>
      <c r="CE47" s="43" t="s">
        <v>27</v>
      </c>
      <c r="CF47" s="9"/>
      <c r="CG47" s="7" t="str">
        <f>IFERROR(IF(CG46&lt;'Interactive charts'!$BJ$1,CG46+1,""),"")</f>
        <v/>
      </c>
      <c r="CH47" s="39" t="s">
        <v>27</v>
      </c>
      <c r="CI47" s="40" t="s">
        <v>27</v>
      </c>
      <c r="CJ47" s="41" t="s">
        <v>27</v>
      </c>
      <c r="CK47" s="42" t="s">
        <v>27</v>
      </c>
      <c r="CL47" s="40" t="s">
        <v>27</v>
      </c>
      <c r="CM47" s="43" t="s">
        <v>27</v>
      </c>
      <c r="CN47" s="9"/>
    </row>
    <row r="48" spans="4:92" ht="36.950000000000003" customHeight="1">
      <c r="D48" s="1"/>
      <c r="E48" s="1"/>
      <c r="F48" s="1"/>
      <c r="G48" s="1"/>
      <c r="H48" s="1"/>
      <c r="I48" s="1"/>
      <c r="J48" s="1"/>
      <c r="K48" s="1"/>
      <c r="L48" s="1"/>
      <c r="Q48" s="123"/>
      <c r="R48" s="124"/>
      <c r="S48" s="124"/>
      <c r="T48" s="124"/>
      <c r="U48" s="124"/>
      <c r="V48" s="124"/>
      <c r="W48" s="124"/>
      <c r="X48" s="124"/>
      <c r="Y48" s="124"/>
      <c r="Z48" s="124"/>
      <c r="AA48" s="124"/>
      <c r="AB48" s="123"/>
      <c r="AF48" s="115" t="s">
        <v>55</v>
      </c>
      <c r="AG48" s="116">
        <v>15</v>
      </c>
      <c r="AH48" s="116"/>
      <c r="AI48" s="116">
        <v>14</v>
      </c>
      <c r="AJ48" s="116"/>
      <c r="AK48" s="116">
        <v>16</v>
      </c>
      <c r="AL48" s="116"/>
      <c r="AM48" s="116">
        <v>12</v>
      </c>
      <c r="AN48" s="116"/>
      <c r="AO48" s="116">
        <v>10</v>
      </c>
      <c r="AP48" s="116"/>
      <c r="AQ48" s="116"/>
      <c r="AR48" s="116"/>
      <c r="BI48" s="7" t="str">
        <f t="shared" si="0"/>
        <v/>
      </c>
      <c r="BJ48" s="47" t="s">
        <v>27</v>
      </c>
      <c r="BK48" s="48" t="s">
        <v>27</v>
      </c>
      <c r="BL48" s="49" t="s">
        <v>27</v>
      </c>
      <c r="BM48" s="50" t="s">
        <v>27</v>
      </c>
      <c r="BN48" s="48" t="s">
        <v>27</v>
      </c>
      <c r="BO48" s="51" t="s">
        <v>27</v>
      </c>
      <c r="BP48" s="7"/>
      <c r="BQ48" s="7" t="str">
        <f>IFERROR(IF(BQ47&lt;'Interactive charts'!$BJ$1,BQ47+1,""),"")</f>
        <v/>
      </c>
      <c r="BR48" s="47" t="s">
        <v>27</v>
      </c>
      <c r="BS48" s="48" t="s">
        <v>27</v>
      </c>
      <c r="BT48" s="49" t="s">
        <v>27</v>
      </c>
      <c r="BU48" s="50" t="s">
        <v>27</v>
      </c>
      <c r="BV48" s="48" t="s">
        <v>27</v>
      </c>
      <c r="BW48" s="51" t="s">
        <v>27</v>
      </c>
      <c r="BX48" s="9"/>
      <c r="BY48" s="7" t="str">
        <f>IFERROR(IF(BY47&lt;'Interactive charts'!$BJ$1,BY47+1,""),"")</f>
        <v/>
      </c>
      <c r="BZ48" s="47" t="s">
        <v>27</v>
      </c>
      <c r="CA48" s="48" t="s">
        <v>27</v>
      </c>
      <c r="CB48" s="49" t="s">
        <v>27</v>
      </c>
      <c r="CC48" s="50" t="s">
        <v>27</v>
      </c>
      <c r="CD48" s="48" t="s">
        <v>27</v>
      </c>
      <c r="CE48" s="51" t="s">
        <v>27</v>
      </c>
      <c r="CF48" s="9"/>
      <c r="CG48" s="7" t="str">
        <f>IFERROR(IF(CG47&lt;'Interactive charts'!$BJ$1,CG47+1,""),"")</f>
        <v/>
      </c>
      <c r="CH48" s="47" t="s">
        <v>27</v>
      </c>
      <c r="CI48" s="48" t="s">
        <v>27</v>
      </c>
      <c r="CJ48" s="49" t="s">
        <v>27</v>
      </c>
      <c r="CK48" s="50" t="s">
        <v>27</v>
      </c>
      <c r="CL48" s="48" t="s">
        <v>27</v>
      </c>
      <c r="CM48" s="51" t="s">
        <v>27</v>
      </c>
      <c r="CN48" s="9"/>
    </row>
    <row r="49" spans="4:92" ht="36.950000000000003" customHeight="1">
      <c r="D49" s="1"/>
      <c r="E49" s="1"/>
      <c r="F49" s="1"/>
      <c r="G49" s="1"/>
      <c r="H49" s="1"/>
      <c r="I49" s="1"/>
      <c r="J49" s="1"/>
      <c r="K49" s="1"/>
      <c r="L49" s="1"/>
      <c r="Q49" s="123"/>
      <c r="R49" s="124"/>
      <c r="S49" s="124"/>
      <c r="T49" s="124"/>
      <c r="U49" s="124"/>
      <c r="V49" s="124"/>
      <c r="W49" s="124"/>
      <c r="X49" s="124"/>
      <c r="Y49" s="124"/>
      <c r="Z49" s="124"/>
      <c r="AA49" s="124"/>
      <c r="AB49" s="123"/>
      <c r="AF49" s="120" t="s">
        <v>56</v>
      </c>
      <c r="AG49" s="121">
        <v>17</v>
      </c>
      <c r="AH49" s="121"/>
      <c r="AI49" s="121">
        <v>12</v>
      </c>
      <c r="AJ49" s="121"/>
      <c r="AK49" s="121">
        <v>12</v>
      </c>
      <c r="AL49" s="121"/>
      <c r="AM49" s="121">
        <v>9</v>
      </c>
      <c r="AN49" s="121"/>
      <c r="AO49" s="121">
        <v>8</v>
      </c>
      <c r="AP49" s="121"/>
      <c r="AQ49" s="121"/>
      <c r="AR49" s="121"/>
      <c r="BI49" s="7" t="str">
        <f t="shared" si="0"/>
        <v/>
      </c>
      <c r="BJ49" s="39" t="s">
        <v>27</v>
      </c>
      <c r="BK49" s="40" t="s">
        <v>27</v>
      </c>
      <c r="BL49" s="41" t="s">
        <v>27</v>
      </c>
      <c r="BM49" s="42" t="s">
        <v>27</v>
      </c>
      <c r="BN49" s="40" t="s">
        <v>27</v>
      </c>
      <c r="BO49" s="43" t="s">
        <v>27</v>
      </c>
      <c r="BP49" s="7"/>
      <c r="BQ49" s="7" t="str">
        <f>IFERROR(IF(BQ48&lt;'Interactive charts'!$BJ$1,BQ48+1,""),"")</f>
        <v/>
      </c>
      <c r="BR49" s="39" t="s">
        <v>27</v>
      </c>
      <c r="BS49" s="40" t="s">
        <v>27</v>
      </c>
      <c r="BT49" s="41" t="s">
        <v>27</v>
      </c>
      <c r="BU49" s="42" t="s">
        <v>27</v>
      </c>
      <c r="BV49" s="40" t="s">
        <v>27</v>
      </c>
      <c r="BW49" s="43" t="s">
        <v>27</v>
      </c>
      <c r="BX49" s="9"/>
      <c r="BY49" s="7" t="str">
        <f>IFERROR(IF(BY48&lt;'Interactive charts'!$BJ$1,BY48+1,""),"")</f>
        <v/>
      </c>
      <c r="BZ49" s="39" t="s">
        <v>27</v>
      </c>
      <c r="CA49" s="40" t="s">
        <v>27</v>
      </c>
      <c r="CB49" s="41" t="s">
        <v>27</v>
      </c>
      <c r="CC49" s="42" t="s">
        <v>27</v>
      </c>
      <c r="CD49" s="40" t="s">
        <v>27</v>
      </c>
      <c r="CE49" s="43" t="s">
        <v>27</v>
      </c>
      <c r="CF49" s="9"/>
      <c r="CG49" s="7" t="str">
        <f>IFERROR(IF(CG48&lt;'Interactive charts'!$BJ$1,CG48+1,""),"")</f>
        <v/>
      </c>
      <c r="CH49" s="39" t="s">
        <v>27</v>
      </c>
      <c r="CI49" s="40" t="s">
        <v>27</v>
      </c>
      <c r="CJ49" s="41" t="s">
        <v>27</v>
      </c>
      <c r="CK49" s="42" t="s">
        <v>27</v>
      </c>
      <c r="CL49" s="40" t="s">
        <v>27</v>
      </c>
      <c r="CM49" s="43" t="s">
        <v>27</v>
      </c>
      <c r="CN49" s="9"/>
    </row>
    <row r="50" spans="4:92" ht="36.950000000000003" customHeight="1">
      <c r="D50" s="1"/>
      <c r="E50" s="1"/>
      <c r="F50" s="1"/>
      <c r="G50" s="1"/>
      <c r="H50" s="1"/>
      <c r="I50" s="1"/>
      <c r="J50" s="1"/>
      <c r="K50" s="1"/>
      <c r="L50" s="1"/>
      <c r="Q50" s="123"/>
      <c r="R50" s="124"/>
      <c r="S50" s="124"/>
      <c r="T50" s="124"/>
      <c r="U50" s="124"/>
      <c r="V50" s="124"/>
      <c r="W50" s="124"/>
      <c r="X50" s="124"/>
      <c r="Y50" s="124"/>
      <c r="Z50" s="124"/>
      <c r="AA50" s="124"/>
      <c r="AB50" s="123"/>
      <c r="AF50" s="115" t="s">
        <v>57</v>
      </c>
      <c r="AG50" s="116">
        <v>10</v>
      </c>
      <c r="AH50" s="116"/>
      <c r="AI50" s="116">
        <v>7</v>
      </c>
      <c r="AJ50" s="116"/>
      <c r="AK50" s="116">
        <v>3</v>
      </c>
      <c r="AL50" s="116"/>
      <c r="AM50" s="116">
        <v>11</v>
      </c>
      <c r="AN50" s="116"/>
      <c r="AO50" s="116">
        <v>7</v>
      </c>
      <c r="AP50" s="116"/>
      <c r="AQ50" s="116"/>
      <c r="AR50" s="116"/>
      <c r="BI50" s="7" t="str">
        <f t="shared" si="0"/>
        <v/>
      </c>
      <c r="BJ50" s="47" t="s">
        <v>27</v>
      </c>
      <c r="BK50" s="48" t="s">
        <v>27</v>
      </c>
      <c r="BL50" s="49" t="s">
        <v>27</v>
      </c>
      <c r="BM50" s="50" t="s">
        <v>27</v>
      </c>
      <c r="BN50" s="48" t="s">
        <v>27</v>
      </c>
      <c r="BO50" s="51" t="s">
        <v>27</v>
      </c>
      <c r="BP50" s="7"/>
      <c r="BQ50" s="7" t="str">
        <f>IFERROR(IF(BQ49&lt;'Interactive charts'!$BJ$1,BQ49+1,""),"")</f>
        <v/>
      </c>
      <c r="BR50" s="47" t="s">
        <v>27</v>
      </c>
      <c r="BS50" s="48" t="s">
        <v>27</v>
      </c>
      <c r="BT50" s="49" t="s">
        <v>27</v>
      </c>
      <c r="BU50" s="50" t="s">
        <v>27</v>
      </c>
      <c r="BV50" s="48" t="s">
        <v>27</v>
      </c>
      <c r="BW50" s="51" t="s">
        <v>27</v>
      </c>
      <c r="BX50" s="9"/>
      <c r="BY50" s="7" t="str">
        <f>IFERROR(IF(BY49&lt;'Interactive charts'!$BJ$1,BY49+1,""),"")</f>
        <v/>
      </c>
      <c r="BZ50" s="47" t="s">
        <v>27</v>
      </c>
      <c r="CA50" s="48" t="s">
        <v>27</v>
      </c>
      <c r="CB50" s="49" t="s">
        <v>27</v>
      </c>
      <c r="CC50" s="50" t="s">
        <v>27</v>
      </c>
      <c r="CD50" s="48" t="s">
        <v>27</v>
      </c>
      <c r="CE50" s="51" t="s">
        <v>27</v>
      </c>
      <c r="CF50" s="9"/>
      <c r="CG50" s="7" t="str">
        <f>IFERROR(IF(CG49&lt;'Interactive charts'!$BJ$1,CG49+1,""),"")</f>
        <v/>
      </c>
      <c r="CH50" s="47" t="s">
        <v>27</v>
      </c>
      <c r="CI50" s="48" t="s">
        <v>27</v>
      </c>
      <c r="CJ50" s="49" t="s">
        <v>27</v>
      </c>
      <c r="CK50" s="50" t="s">
        <v>27</v>
      </c>
      <c r="CL50" s="48" t="s">
        <v>27</v>
      </c>
      <c r="CM50" s="51" t="s">
        <v>27</v>
      </c>
      <c r="CN50" s="9"/>
    </row>
    <row r="51" spans="4:92" ht="36.950000000000003" customHeight="1">
      <c r="D51" s="1"/>
      <c r="E51" s="1"/>
      <c r="F51" s="1"/>
      <c r="G51" s="1"/>
      <c r="H51" s="1"/>
      <c r="I51" s="1"/>
      <c r="J51" s="1"/>
      <c r="K51" s="1"/>
      <c r="L51" s="1"/>
      <c r="Q51" s="123"/>
      <c r="R51" s="124"/>
      <c r="S51" s="124"/>
      <c r="T51" s="124"/>
      <c r="U51" s="124"/>
      <c r="V51" s="124"/>
      <c r="W51" s="124"/>
      <c r="X51" s="124"/>
      <c r="Y51" s="124"/>
      <c r="Z51" s="124"/>
      <c r="AA51" s="124"/>
      <c r="AB51" s="123"/>
      <c r="AF51" s="120" t="s">
        <v>58</v>
      </c>
      <c r="AG51" s="121">
        <v>3</v>
      </c>
      <c r="AH51" s="121"/>
      <c r="AI51" s="121">
        <v>9</v>
      </c>
      <c r="AJ51" s="121"/>
      <c r="AK51" s="121">
        <v>12</v>
      </c>
      <c r="AL51" s="121"/>
      <c r="AM51" s="121">
        <v>6</v>
      </c>
      <c r="AN51" s="121"/>
      <c r="AO51" s="121">
        <v>9</v>
      </c>
      <c r="AP51" s="121"/>
      <c r="AQ51" s="121"/>
      <c r="AR51" s="121"/>
      <c r="BI51" s="7" t="str">
        <f t="shared" si="0"/>
        <v/>
      </c>
      <c r="BJ51" s="39" t="s">
        <v>27</v>
      </c>
      <c r="BK51" s="40" t="s">
        <v>27</v>
      </c>
      <c r="BL51" s="41" t="s">
        <v>27</v>
      </c>
      <c r="BM51" s="42" t="s">
        <v>27</v>
      </c>
      <c r="BN51" s="40" t="s">
        <v>27</v>
      </c>
      <c r="BO51" s="43" t="s">
        <v>27</v>
      </c>
      <c r="BP51" s="7"/>
      <c r="BQ51" s="7" t="str">
        <f>IFERROR(IF(BQ50&lt;'Interactive charts'!$BJ$1,BQ50+1,""),"")</f>
        <v/>
      </c>
      <c r="BR51" s="39" t="s">
        <v>27</v>
      </c>
      <c r="BS51" s="40" t="s">
        <v>27</v>
      </c>
      <c r="BT51" s="41" t="s">
        <v>27</v>
      </c>
      <c r="BU51" s="42" t="s">
        <v>27</v>
      </c>
      <c r="BV51" s="40" t="s">
        <v>27</v>
      </c>
      <c r="BW51" s="43" t="s">
        <v>27</v>
      </c>
      <c r="BX51" s="9"/>
      <c r="BY51" s="7" t="str">
        <f>IFERROR(IF(BY50&lt;'Interactive charts'!$BJ$1,BY50+1,""),"")</f>
        <v/>
      </c>
      <c r="BZ51" s="39" t="s">
        <v>27</v>
      </c>
      <c r="CA51" s="40" t="s">
        <v>27</v>
      </c>
      <c r="CB51" s="41" t="s">
        <v>27</v>
      </c>
      <c r="CC51" s="42" t="s">
        <v>27</v>
      </c>
      <c r="CD51" s="40" t="s">
        <v>27</v>
      </c>
      <c r="CE51" s="43" t="s">
        <v>27</v>
      </c>
      <c r="CF51" s="9"/>
      <c r="CG51" s="7" t="str">
        <f>IFERROR(IF(CG50&lt;'Interactive charts'!$BJ$1,CG50+1,""),"")</f>
        <v/>
      </c>
      <c r="CH51" s="39" t="s">
        <v>27</v>
      </c>
      <c r="CI51" s="40" t="s">
        <v>27</v>
      </c>
      <c r="CJ51" s="41" t="s">
        <v>27</v>
      </c>
      <c r="CK51" s="42" t="s">
        <v>27</v>
      </c>
      <c r="CL51" s="40" t="s">
        <v>27</v>
      </c>
      <c r="CM51" s="43" t="s">
        <v>27</v>
      </c>
      <c r="CN51" s="9"/>
    </row>
    <row r="52" spans="4:92" ht="36.950000000000003" customHeight="1">
      <c r="D52" s="1"/>
      <c r="E52" s="1"/>
      <c r="F52" s="1"/>
      <c r="G52" s="1"/>
      <c r="H52" s="1"/>
      <c r="I52" s="1"/>
      <c r="J52" s="1"/>
      <c r="K52" s="1"/>
      <c r="L52" s="1"/>
      <c r="Q52" s="123"/>
      <c r="R52" s="124"/>
      <c r="S52" s="124"/>
      <c r="T52" s="124"/>
      <c r="U52" s="124"/>
      <c r="V52" s="124"/>
      <c r="W52" s="124"/>
      <c r="X52" s="124"/>
      <c r="Y52" s="124"/>
      <c r="Z52" s="124"/>
      <c r="AA52" s="124"/>
      <c r="AB52" s="123"/>
      <c r="AF52" s="115" t="s">
        <v>59</v>
      </c>
      <c r="AG52" s="116">
        <v>6</v>
      </c>
      <c r="AH52" s="116"/>
      <c r="AI52" s="116">
        <v>10</v>
      </c>
      <c r="AJ52" s="116"/>
      <c r="AK52" s="116">
        <v>16</v>
      </c>
      <c r="AL52" s="116"/>
      <c r="AM52" s="116">
        <v>12</v>
      </c>
      <c r="AN52" s="116"/>
      <c r="AO52" s="116">
        <v>10</v>
      </c>
      <c r="AP52" s="116"/>
      <c r="AQ52" s="116"/>
      <c r="AR52" s="116"/>
      <c r="BI52" s="7" t="str">
        <f t="shared" si="0"/>
        <v/>
      </c>
      <c r="BJ52" s="47" t="s">
        <v>27</v>
      </c>
      <c r="BK52" s="48" t="s">
        <v>27</v>
      </c>
      <c r="BL52" s="49" t="s">
        <v>27</v>
      </c>
      <c r="BM52" s="50" t="s">
        <v>27</v>
      </c>
      <c r="BN52" s="48" t="s">
        <v>27</v>
      </c>
      <c r="BO52" s="51" t="s">
        <v>27</v>
      </c>
      <c r="BP52" s="7"/>
      <c r="BQ52" s="7" t="str">
        <f>IFERROR(IF(BQ51&lt;'Interactive charts'!$BJ$1,BQ51+1,""),"")</f>
        <v/>
      </c>
      <c r="BR52" s="47" t="s">
        <v>27</v>
      </c>
      <c r="BS52" s="48" t="s">
        <v>27</v>
      </c>
      <c r="BT52" s="49" t="s">
        <v>27</v>
      </c>
      <c r="BU52" s="50" t="s">
        <v>27</v>
      </c>
      <c r="BV52" s="48" t="s">
        <v>27</v>
      </c>
      <c r="BW52" s="51" t="s">
        <v>27</v>
      </c>
      <c r="BX52" s="9"/>
      <c r="BY52" s="7" t="str">
        <f>IFERROR(IF(BY51&lt;'Interactive charts'!$BJ$1,BY51+1,""),"")</f>
        <v/>
      </c>
      <c r="BZ52" s="47" t="s">
        <v>27</v>
      </c>
      <c r="CA52" s="48" t="s">
        <v>27</v>
      </c>
      <c r="CB52" s="49" t="s">
        <v>27</v>
      </c>
      <c r="CC52" s="50" t="s">
        <v>27</v>
      </c>
      <c r="CD52" s="48" t="s">
        <v>27</v>
      </c>
      <c r="CE52" s="51" t="s">
        <v>27</v>
      </c>
      <c r="CF52" s="9"/>
      <c r="CG52" s="7" t="str">
        <f>IFERROR(IF(CG51&lt;'Interactive charts'!$BJ$1,CG51+1,""),"")</f>
        <v/>
      </c>
      <c r="CH52" s="47" t="s">
        <v>27</v>
      </c>
      <c r="CI52" s="48" t="s">
        <v>27</v>
      </c>
      <c r="CJ52" s="49" t="s">
        <v>27</v>
      </c>
      <c r="CK52" s="50" t="s">
        <v>27</v>
      </c>
      <c r="CL52" s="48" t="s">
        <v>27</v>
      </c>
      <c r="CM52" s="51" t="s">
        <v>27</v>
      </c>
      <c r="CN52" s="9"/>
    </row>
    <row r="53" spans="4:92" ht="36.950000000000003" customHeight="1">
      <c r="D53" s="1"/>
      <c r="E53" s="1"/>
      <c r="F53" s="1"/>
      <c r="G53" s="1"/>
      <c r="H53" s="1"/>
      <c r="I53" s="1"/>
      <c r="J53" s="1"/>
      <c r="K53" s="1"/>
      <c r="L53" s="1"/>
      <c r="Q53" s="123"/>
      <c r="R53" s="124"/>
      <c r="S53" s="124"/>
      <c r="T53" s="124"/>
      <c r="U53" s="124"/>
      <c r="V53" s="124"/>
      <c r="W53" s="124"/>
      <c r="X53" s="124"/>
      <c r="Y53" s="124"/>
      <c r="Z53" s="124"/>
      <c r="AA53" s="124"/>
      <c r="AB53" s="123"/>
      <c r="AF53" s="120" t="s">
        <v>60</v>
      </c>
      <c r="AG53" s="121">
        <v>4</v>
      </c>
      <c r="AH53" s="121"/>
      <c r="AI53" s="121">
        <v>8</v>
      </c>
      <c r="AJ53" s="121"/>
      <c r="AK53" s="121">
        <v>9</v>
      </c>
      <c r="AL53" s="121"/>
      <c r="AM53" s="121">
        <v>13</v>
      </c>
      <c r="AN53" s="121"/>
      <c r="AO53" s="121">
        <v>6</v>
      </c>
      <c r="AP53" s="121"/>
      <c r="AQ53" s="121"/>
      <c r="AR53" s="121"/>
      <c r="BI53" s="7" t="str">
        <f t="shared" si="0"/>
        <v/>
      </c>
      <c r="BJ53" s="39" t="s">
        <v>27</v>
      </c>
      <c r="BK53" s="40" t="s">
        <v>27</v>
      </c>
      <c r="BL53" s="41" t="s">
        <v>27</v>
      </c>
      <c r="BM53" s="42" t="s">
        <v>27</v>
      </c>
      <c r="BN53" s="40" t="s">
        <v>27</v>
      </c>
      <c r="BO53" s="43" t="s">
        <v>27</v>
      </c>
      <c r="BP53" s="7"/>
      <c r="BQ53" s="7" t="str">
        <f>IFERROR(IF(BQ52&lt;'Interactive charts'!$BJ$1,BQ52+1,""),"")</f>
        <v/>
      </c>
      <c r="BR53" s="39" t="s">
        <v>27</v>
      </c>
      <c r="BS53" s="40" t="s">
        <v>27</v>
      </c>
      <c r="BT53" s="41" t="s">
        <v>27</v>
      </c>
      <c r="BU53" s="42" t="s">
        <v>27</v>
      </c>
      <c r="BV53" s="40" t="s">
        <v>27</v>
      </c>
      <c r="BW53" s="43" t="s">
        <v>27</v>
      </c>
      <c r="BX53" s="9"/>
      <c r="BY53" s="7" t="str">
        <f>IFERROR(IF(BY52&lt;'Interactive charts'!$BJ$1,BY52+1,""),"")</f>
        <v/>
      </c>
      <c r="BZ53" s="39" t="s">
        <v>27</v>
      </c>
      <c r="CA53" s="40" t="s">
        <v>27</v>
      </c>
      <c r="CB53" s="41" t="s">
        <v>27</v>
      </c>
      <c r="CC53" s="42" t="s">
        <v>27</v>
      </c>
      <c r="CD53" s="40" t="s">
        <v>27</v>
      </c>
      <c r="CE53" s="43" t="s">
        <v>27</v>
      </c>
      <c r="CF53" s="9"/>
      <c r="CG53" s="7" t="str">
        <f>IFERROR(IF(CG52&lt;'Interactive charts'!$BJ$1,CG52+1,""),"")</f>
        <v/>
      </c>
      <c r="CH53" s="39" t="s">
        <v>27</v>
      </c>
      <c r="CI53" s="40" t="s">
        <v>27</v>
      </c>
      <c r="CJ53" s="41" t="s">
        <v>27</v>
      </c>
      <c r="CK53" s="42" t="s">
        <v>27</v>
      </c>
      <c r="CL53" s="40" t="s">
        <v>27</v>
      </c>
      <c r="CM53" s="43" t="s">
        <v>27</v>
      </c>
      <c r="CN53" s="9"/>
    </row>
    <row r="54" spans="4:92" ht="36.950000000000003" customHeight="1">
      <c r="D54" s="1"/>
      <c r="E54" s="1"/>
      <c r="F54" s="1"/>
      <c r="G54" s="1"/>
      <c r="H54" s="1"/>
      <c r="I54" s="1"/>
      <c r="J54" s="1"/>
      <c r="K54" s="1"/>
      <c r="L54" s="1"/>
      <c r="Q54" s="123"/>
      <c r="R54" s="124"/>
      <c r="S54" s="124"/>
      <c r="T54" s="124"/>
      <c r="U54" s="124"/>
      <c r="V54" s="124"/>
      <c r="W54" s="124"/>
      <c r="X54" s="124"/>
      <c r="Y54" s="124"/>
      <c r="Z54" s="124"/>
      <c r="AA54" s="124"/>
      <c r="AB54" s="123"/>
      <c r="BI54" s="7" t="str">
        <f t="shared" si="0"/>
        <v/>
      </c>
      <c r="BJ54" s="47" t="s">
        <v>27</v>
      </c>
      <c r="BK54" s="48" t="s">
        <v>27</v>
      </c>
      <c r="BL54" s="49" t="s">
        <v>27</v>
      </c>
      <c r="BM54" s="50" t="s">
        <v>27</v>
      </c>
      <c r="BN54" s="48" t="s">
        <v>27</v>
      </c>
      <c r="BO54" s="51" t="s">
        <v>27</v>
      </c>
      <c r="BP54" s="7"/>
      <c r="BQ54" s="7" t="str">
        <f>IFERROR(IF(BQ53&lt;'Interactive charts'!$BJ$1,BQ53+1,""),"")</f>
        <v/>
      </c>
      <c r="BR54" s="47" t="s">
        <v>27</v>
      </c>
      <c r="BS54" s="48" t="s">
        <v>27</v>
      </c>
      <c r="BT54" s="49" t="s">
        <v>27</v>
      </c>
      <c r="BU54" s="50" t="s">
        <v>27</v>
      </c>
      <c r="BV54" s="48" t="s">
        <v>27</v>
      </c>
      <c r="BW54" s="51" t="s">
        <v>27</v>
      </c>
      <c r="BX54" s="9"/>
      <c r="BY54" s="7" t="str">
        <f>IFERROR(IF(BY53&lt;'Interactive charts'!$BJ$1,BY53+1,""),"")</f>
        <v/>
      </c>
      <c r="BZ54" s="47" t="s">
        <v>27</v>
      </c>
      <c r="CA54" s="48" t="s">
        <v>27</v>
      </c>
      <c r="CB54" s="49" t="s">
        <v>27</v>
      </c>
      <c r="CC54" s="50" t="s">
        <v>27</v>
      </c>
      <c r="CD54" s="48" t="s">
        <v>27</v>
      </c>
      <c r="CE54" s="51" t="s">
        <v>27</v>
      </c>
      <c r="CF54" s="9"/>
      <c r="CG54" s="7" t="str">
        <f>IFERROR(IF(CG53&lt;'Interactive charts'!$BJ$1,CG53+1,""),"")</f>
        <v/>
      </c>
      <c r="CH54" s="47" t="s">
        <v>27</v>
      </c>
      <c r="CI54" s="48" t="s">
        <v>27</v>
      </c>
      <c r="CJ54" s="49" t="s">
        <v>27</v>
      </c>
      <c r="CK54" s="50" t="s">
        <v>27</v>
      </c>
      <c r="CL54" s="48" t="s">
        <v>27</v>
      </c>
      <c r="CM54" s="51" t="s">
        <v>27</v>
      </c>
      <c r="CN54" s="9"/>
    </row>
    <row r="55" spans="4:92" ht="36.950000000000003" customHeight="1">
      <c r="D55" s="1"/>
      <c r="E55" s="1"/>
      <c r="F55" s="1"/>
      <c r="G55" s="1"/>
      <c r="H55" s="1"/>
      <c r="I55" s="1"/>
      <c r="J55" s="1"/>
      <c r="K55" s="1"/>
      <c r="L55" s="1"/>
      <c r="Q55" s="123"/>
      <c r="R55" s="124"/>
      <c r="S55" s="124"/>
      <c r="T55" s="124"/>
      <c r="U55" s="124"/>
      <c r="V55" s="124"/>
      <c r="W55" s="124"/>
      <c r="X55" s="124"/>
      <c r="Y55" s="124"/>
      <c r="Z55" s="124"/>
      <c r="AA55" s="124"/>
      <c r="AB55" s="123"/>
      <c r="BI55" s="7" t="str">
        <f t="shared" si="0"/>
        <v/>
      </c>
      <c r="BJ55" s="39" t="s">
        <v>27</v>
      </c>
      <c r="BK55" s="40" t="s">
        <v>27</v>
      </c>
      <c r="BL55" s="41" t="s">
        <v>27</v>
      </c>
      <c r="BM55" s="42" t="s">
        <v>27</v>
      </c>
      <c r="BN55" s="40" t="s">
        <v>27</v>
      </c>
      <c r="BO55" s="43" t="s">
        <v>27</v>
      </c>
      <c r="BP55" s="7"/>
      <c r="BQ55" s="7" t="str">
        <f>IFERROR(IF(BQ54&lt;'Interactive charts'!$BJ$1,BQ54+1,""),"")</f>
        <v/>
      </c>
      <c r="BR55" s="39" t="s">
        <v>27</v>
      </c>
      <c r="BS55" s="40" t="s">
        <v>27</v>
      </c>
      <c r="BT55" s="41" t="s">
        <v>27</v>
      </c>
      <c r="BU55" s="42" t="s">
        <v>27</v>
      </c>
      <c r="BV55" s="40" t="s">
        <v>27</v>
      </c>
      <c r="BW55" s="43" t="s">
        <v>27</v>
      </c>
      <c r="BX55" s="9"/>
      <c r="BY55" s="7" t="str">
        <f>IFERROR(IF(BY54&lt;'Interactive charts'!$BJ$1,BY54+1,""),"")</f>
        <v/>
      </c>
      <c r="BZ55" s="39" t="s">
        <v>27</v>
      </c>
      <c r="CA55" s="40" t="s">
        <v>27</v>
      </c>
      <c r="CB55" s="41" t="s">
        <v>27</v>
      </c>
      <c r="CC55" s="42" t="s">
        <v>27</v>
      </c>
      <c r="CD55" s="40" t="s">
        <v>27</v>
      </c>
      <c r="CE55" s="43" t="s">
        <v>27</v>
      </c>
      <c r="CF55" s="9"/>
      <c r="CG55" s="7" t="str">
        <f>IFERROR(IF(CG54&lt;'Interactive charts'!$BJ$1,CG54+1,""),"")</f>
        <v/>
      </c>
      <c r="CH55" s="39" t="s">
        <v>27</v>
      </c>
      <c r="CI55" s="40" t="s">
        <v>27</v>
      </c>
      <c r="CJ55" s="41" t="s">
        <v>27</v>
      </c>
      <c r="CK55" s="42" t="s">
        <v>27</v>
      </c>
      <c r="CL55" s="40" t="s">
        <v>27</v>
      </c>
      <c r="CM55" s="43" t="s">
        <v>27</v>
      </c>
      <c r="CN55" s="9"/>
    </row>
    <row r="56" spans="4:92" ht="36.950000000000003" customHeight="1">
      <c r="D56" s="1"/>
      <c r="E56" s="1"/>
      <c r="F56" s="1"/>
      <c r="G56" s="1"/>
      <c r="H56" s="1"/>
      <c r="I56" s="1"/>
      <c r="J56" s="1"/>
      <c r="K56" s="1"/>
      <c r="L56" s="1"/>
      <c r="Q56" s="123"/>
      <c r="R56" s="124"/>
      <c r="S56" s="124"/>
      <c r="T56" s="124"/>
      <c r="U56" s="124"/>
      <c r="V56" s="124"/>
      <c r="W56" s="124"/>
      <c r="X56" s="124"/>
      <c r="Y56" s="124"/>
      <c r="Z56" s="124"/>
      <c r="AA56" s="124"/>
      <c r="AB56" s="123"/>
      <c r="BI56" s="7" t="str">
        <f t="shared" si="0"/>
        <v/>
      </c>
      <c r="BJ56" s="47" t="s">
        <v>27</v>
      </c>
      <c r="BK56" s="48" t="s">
        <v>27</v>
      </c>
      <c r="BL56" s="49" t="s">
        <v>27</v>
      </c>
      <c r="BM56" s="50" t="s">
        <v>27</v>
      </c>
      <c r="BN56" s="48" t="s">
        <v>27</v>
      </c>
      <c r="BO56" s="51" t="s">
        <v>27</v>
      </c>
      <c r="BP56" s="7"/>
      <c r="BQ56" s="7" t="str">
        <f>IFERROR(IF(BQ55&lt;'Interactive charts'!$BJ$1,BQ55+1,""),"")</f>
        <v/>
      </c>
      <c r="BR56" s="47" t="s">
        <v>27</v>
      </c>
      <c r="BS56" s="48" t="s">
        <v>27</v>
      </c>
      <c r="BT56" s="49" t="s">
        <v>27</v>
      </c>
      <c r="BU56" s="50" t="s">
        <v>27</v>
      </c>
      <c r="BV56" s="48" t="s">
        <v>27</v>
      </c>
      <c r="BW56" s="51" t="s">
        <v>27</v>
      </c>
      <c r="BX56" s="9"/>
      <c r="BY56" s="7" t="str">
        <f>IFERROR(IF(BY55&lt;'Interactive charts'!$BJ$1,BY55+1,""),"")</f>
        <v/>
      </c>
      <c r="BZ56" s="47" t="s">
        <v>27</v>
      </c>
      <c r="CA56" s="48" t="s">
        <v>27</v>
      </c>
      <c r="CB56" s="49" t="s">
        <v>27</v>
      </c>
      <c r="CC56" s="50" t="s">
        <v>27</v>
      </c>
      <c r="CD56" s="48" t="s">
        <v>27</v>
      </c>
      <c r="CE56" s="51" t="s">
        <v>27</v>
      </c>
      <c r="CF56" s="9"/>
      <c r="CG56" s="7" t="str">
        <f>IFERROR(IF(CG55&lt;'Interactive charts'!$BJ$1,CG55+1,""),"")</f>
        <v/>
      </c>
      <c r="CH56" s="47" t="s">
        <v>27</v>
      </c>
      <c r="CI56" s="48" t="s">
        <v>27</v>
      </c>
      <c r="CJ56" s="49" t="s">
        <v>27</v>
      </c>
      <c r="CK56" s="50" t="s">
        <v>27</v>
      </c>
      <c r="CL56" s="48" t="s">
        <v>27</v>
      </c>
      <c r="CM56" s="51" t="s">
        <v>27</v>
      </c>
      <c r="CN56" s="9"/>
    </row>
    <row r="57" spans="4:92" ht="36.950000000000003" customHeight="1">
      <c r="Q57" s="123"/>
      <c r="R57" s="124"/>
      <c r="S57" s="124"/>
      <c r="T57" s="124"/>
      <c r="U57" s="124"/>
      <c r="V57" s="124"/>
      <c r="W57" s="124"/>
      <c r="X57" s="124"/>
      <c r="Y57" s="124"/>
      <c r="Z57" s="124"/>
      <c r="AA57" s="124"/>
      <c r="AB57" s="123"/>
      <c r="BI57" s="7" t="str">
        <f t="shared" si="0"/>
        <v/>
      </c>
      <c r="BJ57" s="39" t="s">
        <v>27</v>
      </c>
      <c r="BK57" s="40" t="s">
        <v>27</v>
      </c>
      <c r="BL57" s="41" t="s">
        <v>27</v>
      </c>
      <c r="BM57" s="42" t="s">
        <v>27</v>
      </c>
      <c r="BN57" s="40" t="s">
        <v>27</v>
      </c>
      <c r="BO57" s="43" t="s">
        <v>27</v>
      </c>
      <c r="BP57" s="7"/>
      <c r="BQ57" s="7" t="str">
        <f>IFERROR(IF(BQ56&lt;'Interactive charts'!$BJ$1,BQ56+1,""),"")</f>
        <v/>
      </c>
      <c r="BR57" s="39" t="s">
        <v>27</v>
      </c>
      <c r="BS57" s="40" t="s">
        <v>27</v>
      </c>
      <c r="BT57" s="41" t="s">
        <v>27</v>
      </c>
      <c r="BU57" s="42" t="s">
        <v>27</v>
      </c>
      <c r="BV57" s="40" t="s">
        <v>27</v>
      </c>
      <c r="BW57" s="43" t="s">
        <v>27</v>
      </c>
      <c r="BX57" s="9"/>
      <c r="BY57" s="7" t="str">
        <f>IFERROR(IF(BY56&lt;'Interactive charts'!$BJ$1,BY56+1,""),"")</f>
        <v/>
      </c>
      <c r="BZ57" s="39" t="s">
        <v>27</v>
      </c>
      <c r="CA57" s="40" t="s">
        <v>27</v>
      </c>
      <c r="CB57" s="41" t="s">
        <v>27</v>
      </c>
      <c r="CC57" s="42" t="s">
        <v>27</v>
      </c>
      <c r="CD57" s="40" t="s">
        <v>27</v>
      </c>
      <c r="CE57" s="43" t="s">
        <v>27</v>
      </c>
      <c r="CF57" s="9"/>
      <c r="CG57" s="7" t="str">
        <f>IFERROR(IF(CG56&lt;'Interactive charts'!$BJ$1,CG56+1,""),"")</f>
        <v/>
      </c>
      <c r="CH57" s="39" t="s">
        <v>27</v>
      </c>
      <c r="CI57" s="40" t="s">
        <v>27</v>
      </c>
      <c r="CJ57" s="41" t="s">
        <v>27</v>
      </c>
      <c r="CK57" s="42" t="s">
        <v>27</v>
      </c>
      <c r="CL57" s="40" t="s">
        <v>27</v>
      </c>
      <c r="CM57" s="43" t="s">
        <v>27</v>
      </c>
      <c r="CN57" s="9"/>
    </row>
    <row r="58" spans="4:92" ht="36.950000000000003" customHeight="1">
      <c r="Q58" s="123"/>
      <c r="R58" s="124"/>
      <c r="S58" s="124"/>
      <c r="T58" s="124"/>
      <c r="U58" s="124"/>
      <c r="V58" s="124"/>
      <c r="W58" s="124"/>
      <c r="X58" s="124"/>
      <c r="Y58" s="124"/>
      <c r="Z58" s="124"/>
      <c r="AA58" s="124"/>
      <c r="AB58" s="123"/>
      <c r="AF58" s="125"/>
      <c r="AG58" s="125"/>
      <c r="AH58" s="125"/>
      <c r="AI58" s="125"/>
      <c r="AJ58" s="125"/>
      <c r="AK58" s="125"/>
      <c r="AL58" s="125"/>
      <c r="AM58" s="125"/>
      <c r="AN58" s="125"/>
      <c r="AO58" s="125"/>
      <c r="AP58" s="125"/>
      <c r="AQ58" s="125"/>
      <c r="AR58" s="125"/>
      <c r="BI58" s="7" t="str">
        <f t="shared" si="0"/>
        <v/>
      </c>
      <c r="BJ58" s="47" t="s">
        <v>27</v>
      </c>
      <c r="BK58" s="48" t="s">
        <v>27</v>
      </c>
      <c r="BL58" s="49" t="s">
        <v>27</v>
      </c>
      <c r="BM58" s="50" t="s">
        <v>27</v>
      </c>
      <c r="BN58" s="48" t="s">
        <v>27</v>
      </c>
      <c r="BO58" s="51" t="s">
        <v>27</v>
      </c>
      <c r="BP58" s="7"/>
      <c r="BQ58" s="7" t="str">
        <f>IFERROR(IF(BQ57&lt;'Interactive charts'!$BJ$1,BQ57+1,""),"")</f>
        <v/>
      </c>
      <c r="BR58" s="47" t="s">
        <v>27</v>
      </c>
      <c r="BS58" s="48" t="s">
        <v>27</v>
      </c>
      <c r="BT58" s="49" t="s">
        <v>27</v>
      </c>
      <c r="BU58" s="50" t="s">
        <v>27</v>
      </c>
      <c r="BV58" s="48" t="s">
        <v>27</v>
      </c>
      <c r="BW58" s="51" t="s">
        <v>27</v>
      </c>
      <c r="BX58" s="9"/>
      <c r="BY58" s="7" t="str">
        <f>IFERROR(IF(BY57&lt;'Interactive charts'!$BJ$1,BY57+1,""),"")</f>
        <v/>
      </c>
      <c r="BZ58" s="47" t="s">
        <v>27</v>
      </c>
      <c r="CA58" s="48" t="s">
        <v>27</v>
      </c>
      <c r="CB58" s="49" t="s">
        <v>27</v>
      </c>
      <c r="CC58" s="50" t="s">
        <v>27</v>
      </c>
      <c r="CD58" s="48" t="s">
        <v>27</v>
      </c>
      <c r="CE58" s="51" t="s">
        <v>27</v>
      </c>
      <c r="CF58" s="9"/>
      <c r="CG58" s="7" t="str">
        <f>IFERROR(IF(CG57&lt;'Interactive charts'!$BJ$1,CG57+1,""),"")</f>
        <v/>
      </c>
      <c r="CH58" s="47" t="s">
        <v>27</v>
      </c>
      <c r="CI58" s="48" t="s">
        <v>27</v>
      </c>
      <c r="CJ58" s="49" t="s">
        <v>27</v>
      </c>
      <c r="CK58" s="50" t="s">
        <v>27</v>
      </c>
      <c r="CL58" s="48" t="s">
        <v>27</v>
      </c>
      <c r="CM58" s="51" t="s">
        <v>27</v>
      </c>
      <c r="CN58" s="9"/>
    </row>
    <row r="59" spans="4:92" ht="36.950000000000003" customHeight="1">
      <c r="Q59" s="123"/>
      <c r="R59" s="124"/>
      <c r="S59" s="124"/>
      <c r="T59" s="124"/>
      <c r="U59" s="124"/>
      <c r="V59" s="124"/>
      <c r="W59" s="124"/>
      <c r="X59" s="124"/>
      <c r="Y59" s="124"/>
      <c r="Z59" s="124"/>
      <c r="AA59" s="124"/>
      <c r="AB59" s="123"/>
      <c r="AF59" s="126"/>
      <c r="AG59" s="127"/>
      <c r="AH59" s="127"/>
      <c r="AI59" s="127"/>
      <c r="AJ59" s="127"/>
      <c r="AK59" s="127"/>
      <c r="AL59" s="127"/>
      <c r="AM59" s="127"/>
      <c r="AN59" s="127"/>
      <c r="AO59" s="127"/>
      <c r="AP59" s="127"/>
      <c r="AQ59" s="127"/>
      <c r="AR59" s="127"/>
      <c r="BI59" s="7" t="str">
        <f t="shared" si="0"/>
        <v/>
      </c>
      <c r="BJ59" s="39" t="s">
        <v>27</v>
      </c>
      <c r="BK59" s="40" t="s">
        <v>27</v>
      </c>
      <c r="BL59" s="41" t="s">
        <v>27</v>
      </c>
      <c r="BM59" s="42" t="s">
        <v>27</v>
      </c>
      <c r="BN59" s="40" t="s">
        <v>27</v>
      </c>
      <c r="BO59" s="43" t="s">
        <v>27</v>
      </c>
      <c r="BP59" s="7"/>
      <c r="BQ59" s="7" t="str">
        <f>IFERROR(IF(BQ58&lt;'Interactive charts'!$BJ$1,BQ58+1,""),"")</f>
        <v/>
      </c>
      <c r="BR59" s="39" t="s">
        <v>27</v>
      </c>
      <c r="BS59" s="40" t="s">
        <v>27</v>
      </c>
      <c r="BT59" s="41" t="s">
        <v>27</v>
      </c>
      <c r="BU59" s="42" t="s">
        <v>27</v>
      </c>
      <c r="BV59" s="40" t="s">
        <v>27</v>
      </c>
      <c r="BW59" s="43" t="s">
        <v>27</v>
      </c>
      <c r="BX59" s="9"/>
      <c r="BY59" s="7" t="str">
        <f>IFERROR(IF(BY58&lt;'Interactive charts'!$BJ$1,BY58+1,""),"")</f>
        <v/>
      </c>
      <c r="BZ59" s="39" t="s">
        <v>27</v>
      </c>
      <c r="CA59" s="40" t="s">
        <v>27</v>
      </c>
      <c r="CB59" s="41" t="s">
        <v>27</v>
      </c>
      <c r="CC59" s="42" t="s">
        <v>27</v>
      </c>
      <c r="CD59" s="40" t="s">
        <v>27</v>
      </c>
      <c r="CE59" s="43" t="s">
        <v>27</v>
      </c>
      <c r="CF59" s="9"/>
      <c r="CG59" s="7" t="str">
        <f>IFERROR(IF(CG58&lt;'Interactive charts'!$BJ$1,CG58+1,""),"")</f>
        <v/>
      </c>
      <c r="CH59" s="39" t="s">
        <v>27</v>
      </c>
      <c r="CI59" s="40" t="s">
        <v>27</v>
      </c>
      <c r="CJ59" s="41" t="s">
        <v>27</v>
      </c>
      <c r="CK59" s="42" t="s">
        <v>27</v>
      </c>
      <c r="CL59" s="40" t="s">
        <v>27</v>
      </c>
      <c r="CM59" s="43" t="s">
        <v>27</v>
      </c>
      <c r="CN59" s="9"/>
    </row>
    <row r="60" spans="4:92" ht="36.950000000000003" customHeight="1">
      <c r="Q60" s="123"/>
      <c r="R60" s="124"/>
      <c r="S60" s="124"/>
      <c r="T60" s="124"/>
      <c r="U60" s="124"/>
      <c r="V60" s="124"/>
      <c r="W60" s="124"/>
      <c r="X60" s="124"/>
      <c r="Y60" s="124"/>
      <c r="Z60" s="124"/>
      <c r="AA60" s="124"/>
      <c r="AB60" s="123"/>
      <c r="BI60" s="7" t="str">
        <f t="shared" si="0"/>
        <v/>
      </c>
      <c r="BJ60" s="47" t="s">
        <v>27</v>
      </c>
      <c r="BK60" s="48" t="s">
        <v>27</v>
      </c>
      <c r="BL60" s="49" t="s">
        <v>27</v>
      </c>
      <c r="BM60" s="50" t="s">
        <v>27</v>
      </c>
      <c r="BN60" s="48" t="s">
        <v>27</v>
      </c>
      <c r="BO60" s="51" t="s">
        <v>27</v>
      </c>
      <c r="BP60" s="7"/>
      <c r="BQ60" s="7" t="str">
        <f>IFERROR(IF(BQ59&lt;'Interactive charts'!$BJ$1,BQ59+1,""),"")</f>
        <v/>
      </c>
      <c r="BR60" s="47" t="s">
        <v>27</v>
      </c>
      <c r="BS60" s="48" t="s">
        <v>27</v>
      </c>
      <c r="BT60" s="49" t="s">
        <v>27</v>
      </c>
      <c r="BU60" s="50" t="s">
        <v>27</v>
      </c>
      <c r="BV60" s="48" t="s">
        <v>27</v>
      </c>
      <c r="BW60" s="51" t="s">
        <v>27</v>
      </c>
      <c r="BX60" s="9"/>
      <c r="BY60" s="7" t="str">
        <f>IFERROR(IF(BY59&lt;'Interactive charts'!$BJ$1,BY59+1,""),"")</f>
        <v/>
      </c>
      <c r="BZ60" s="47" t="s">
        <v>27</v>
      </c>
      <c r="CA60" s="48" t="s">
        <v>27</v>
      </c>
      <c r="CB60" s="49" t="s">
        <v>27</v>
      </c>
      <c r="CC60" s="50" t="s">
        <v>27</v>
      </c>
      <c r="CD60" s="48" t="s">
        <v>27</v>
      </c>
      <c r="CE60" s="51" t="s">
        <v>27</v>
      </c>
      <c r="CF60" s="9"/>
      <c r="CG60" s="7" t="str">
        <f>IFERROR(IF(CG59&lt;'Interactive charts'!$BJ$1,CG59+1,""),"")</f>
        <v/>
      </c>
      <c r="CH60" s="47" t="s">
        <v>27</v>
      </c>
      <c r="CI60" s="48" t="s">
        <v>27</v>
      </c>
      <c r="CJ60" s="49" t="s">
        <v>27</v>
      </c>
      <c r="CK60" s="50" t="s">
        <v>27</v>
      </c>
      <c r="CL60" s="48" t="s">
        <v>27</v>
      </c>
      <c r="CM60" s="51" t="s">
        <v>27</v>
      </c>
      <c r="CN60" s="9"/>
    </row>
    <row r="61" spans="4:92" ht="36.950000000000003" customHeight="1">
      <c r="Q61" s="123"/>
      <c r="R61" s="124"/>
      <c r="S61" s="124"/>
      <c r="T61" s="124"/>
      <c r="U61" s="124"/>
      <c r="V61" s="124"/>
      <c r="W61" s="124"/>
      <c r="X61" s="124"/>
      <c r="Y61" s="124"/>
      <c r="Z61" s="124"/>
      <c r="AA61" s="124"/>
      <c r="AB61" s="123"/>
      <c r="AQ61" s="72"/>
      <c r="AR61" s="72"/>
      <c r="BI61" s="7" t="str">
        <f t="shared" si="0"/>
        <v/>
      </c>
      <c r="BJ61" s="39" t="s">
        <v>27</v>
      </c>
      <c r="BK61" s="40" t="s">
        <v>27</v>
      </c>
      <c r="BL61" s="41" t="s">
        <v>27</v>
      </c>
      <c r="BM61" s="42" t="s">
        <v>27</v>
      </c>
      <c r="BN61" s="40" t="s">
        <v>27</v>
      </c>
      <c r="BO61" s="43" t="s">
        <v>27</v>
      </c>
      <c r="BP61" s="7"/>
      <c r="BQ61" s="7" t="str">
        <f>IFERROR(IF(BQ60&lt;'Interactive charts'!$BJ$1,BQ60+1,""),"")</f>
        <v/>
      </c>
      <c r="BR61" s="39" t="s">
        <v>27</v>
      </c>
      <c r="BS61" s="40" t="s">
        <v>27</v>
      </c>
      <c r="BT61" s="41" t="s">
        <v>27</v>
      </c>
      <c r="BU61" s="42" t="s">
        <v>27</v>
      </c>
      <c r="BV61" s="40" t="s">
        <v>27</v>
      </c>
      <c r="BW61" s="43" t="s">
        <v>27</v>
      </c>
      <c r="BX61" s="9"/>
      <c r="BY61" s="7" t="str">
        <f>IFERROR(IF(BY60&lt;'Interactive charts'!$BJ$1,BY60+1,""),"")</f>
        <v/>
      </c>
      <c r="BZ61" s="39" t="s">
        <v>27</v>
      </c>
      <c r="CA61" s="40" t="s">
        <v>27</v>
      </c>
      <c r="CB61" s="41" t="s">
        <v>27</v>
      </c>
      <c r="CC61" s="42" t="s">
        <v>27</v>
      </c>
      <c r="CD61" s="40" t="s">
        <v>27</v>
      </c>
      <c r="CE61" s="43" t="s">
        <v>27</v>
      </c>
      <c r="CF61" s="9"/>
      <c r="CG61" s="7" t="str">
        <f>IFERROR(IF(CG60&lt;'Interactive charts'!$BJ$1,CG60+1,""),"")</f>
        <v/>
      </c>
      <c r="CH61" s="39" t="s">
        <v>27</v>
      </c>
      <c r="CI61" s="40" t="s">
        <v>27</v>
      </c>
      <c r="CJ61" s="41" t="s">
        <v>27</v>
      </c>
      <c r="CK61" s="42" t="s">
        <v>27</v>
      </c>
      <c r="CL61" s="40" t="s">
        <v>27</v>
      </c>
      <c r="CM61" s="43" t="s">
        <v>27</v>
      </c>
      <c r="CN61" s="9"/>
    </row>
    <row r="62" spans="4:92" ht="36.950000000000003" customHeight="1">
      <c r="Q62" s="123"/>
      <c r="R62" s="124"/>
      <c r="S62" s="124"/>
      <c r="T62" s="124"/>
      <c r="U62" s="124"/>
      <c r="V62" s="124"/>
      <c r="W62" s="124"/>
      <c r="X62" s="124"/>
      <c r="Y62" s="124"/>
      <c r="Z62" s="124"/>
      <c r="AA62" s="124"/>
      <c r="AB62" s="123"/>
      <c r="AQ62" s="72"/>
      <c r="AR62" s="72"/>
      <c r="BI62" s="7" t="str">
        <f t="shared" si="0"/>
        <v/>
      </c>
      <c r="BJ62" s="47" t="s">
        <v>27</v>
      </c>
      <c r="BK62" s="48" t="s">
        <v>27</v>
      </c>
      <c r="BL62" s="49" t="s">
        <v>27</v>
      </c>
      <c r="BM62" s="50" t="s">
        <v>27</v>
      </c>
      <c r="BN62" s="48" t="s">
        <v>27</v>
      </c>
      <c r="BO62" s="51" t="s">
        <v>27</v>
      </c>
      <c r="BP62" s="7"/>
      <c r="BQ62" s="7" t="str">
        <f>IFERROR(IF(BQ61&lt;'Interactive charts'!$BJ$1,BQ61+1,""),"")</f>
        <v/>
      </c>
      <c r="BR62" s="47" t="s">
        <v>27</v>
      </c>
      <c r="BS62" s="48" t="s">
        <v>27</v>
      </c>
      <c r="BT62" s="49" t="s">
        <v>27</v>
      </c>
      <c r="BU62" s="50" t="s">
        <v>27</v>
      </c>
      <c r="BV62" s="48" t="s">
        <v>27</v>
      </c>
      <c r="BW62" s="51" t="s">
        <v>27</v>
      </c>
      <c r="BX62" s="9"/>
      <c r="BY62" s="7" t="str">
        <f>IFERROR(IF(BY61&lt;'Interactive charts'!$BJ$1,BY61+1,""),"")</f>
        <v/>
      </c>
      <c r="BZ62" s="47" t="s">
        <v>27</v>
      </c>
      <c r="CA62" s="48" t="s">
        <v>27</v>
      </c>
      <c r="CB62" s="49" t="s">
        <v>27</v>
      </c>
      <c r="CC62" s="50" t="s">
        <v>27</v>
      </c>
      <c r="CD62" s="48" t="s">
        <v>27</v>
      </c>
      <c r="CE62" s="51" t="s">
        <v>27</v>
      </c>
      <c r="CF62" s="9"/>
      <c r="CG62" s="7" t="str">
        <f>IFERROR(IF(CG61&lt;'Interactive charts'!$BJ$1,CG61+1,""),"")</f>
        <v/>
      </c>
      <c r="CH62" s="47" t="s">
        <v>27</v>
      </c>
      <c r="CI62" s="48" t="s">
        <v>27</v>
      </c>
      <c r="CJ62" s="49" t="s">
        <v>27</v>
      </c>
      <c r="CK62" s="50" t="s">
        <v>27</v>
      </c>
      <c r="CL62" s="48" t="s">
        <v>27</v>
      </c>
      <c r="CM62" s="51" t="s">
        <v>27</v>
      </c>
      <c r="CN62" s="9"/>
    </row>
    <row r="63" spans="4:92" ht="36.950000000000003" customHeight="1">
      <c r="Q63" s="123"/>
      <c r="R63" s="124"/>
      <c r="S63" s="124"/>
      <c r="T63" s="124"/>
      <c r="U63" s="124"/>
      <c r="V63" s="124"/>
      <c r="W63" s="124"/>
      <c r="X63" s="124"/>
      <c r="Y63" s="124"/>
      <c r="Z63" s="124"/>
      <c r="AA63" s="124"/>
      <c r="AB63" s="123"/>
      <c r="AQ63" s="72"/>
      <c r="AR63" s="72"/>
      <c r="BI63" s="7" t="str">
        <f t="shared" si="0"/>
        <v/>
      </c>
      <c r="BJ63" s="39" t="s">
        <v>27</v>
      </c>
      <c r="BK63" s="40" t="s">
        <v>27</v>
      </c>
      <c r="BL63" s="41" t="s">
        <v>27</v>
      </c>
      <c r="BM63" s="42" t="s">
        <v>27</v>
      </c>
      <c r="BN63" s="40" t="s">
        <v>27</v>
      </c>
      <c r="BO63" s="43" t="s">
        <v>27</v>
      </c>
      <c r="BP63" s="7"/>
      <c r="BQ63" s="7" t="str">
        <f>IFERROR(IF(BQ62&lt;'Interactive charts'!$BJ$1,BQ62+1,""),"")</f>
        <v/>
      </c>
      <c r="BR63" s="39" t="s">
        <v>27</v>
      </c>
      <c r="BS63" s="40" t="s">
        <v>27</v>
      </c>
      <c r="BT63" s="41" t="s">
        <v>27</v>
      </c>
      <c r="BU63" s="42" t="s">
        <v>27</v>
      </c>
      <c r="BV63" s="40" t="s">
        <v>27</v>
      </c>
      <c r="BW63" s="43" t="s">
        <v>27</v>
      </c>
      <c r="BX63" s="9"/>
      <c r="BY63" s="7" t="str">
        <f>IFERROR(IF(BY62&lt;'Interactive charts'!$BJ$1,BY62+1,""),"")</f>
        <v/>
      </c>
      <c r="BZ63" s="39" t="s">
        <v>27</v>
      </c>
      <c r="CA63" s="40" t="s">
        <v>27</v>
      </c>
      <c r="CB63" s="41" t="s">
        <v>27</v>
      </c>
      <c r="CC63" s="42" t="s">
        <v>27</v>
      </c>
      <c r="CD63" s="40" t="s">
        <v>27</v>
      </c>
      <c r="CE63" s="43" t="s">
        <v>27</v>
      </c>
      <c r="CF63" s="9"/>
      <c r="CG63" s="7" t="str">
        <f>IFERROR(IF(CG62&lt;'Interactive charts'!$BJ$1,CG62+1,""),"")</f>
        <v/>
      </c>
      <c r="CH63" s="39" t="s">
        <v>27</v>
      </c>
      <c r="CI63" s="40" t="s">
        <v>27</v>
      </c>
      <c r="CJ63" s="41" t="s">
        <v>27</v>
      </c>
      <c r="CK63" s="42" t="s">
        <v>27</v>
      </c>
      <c r="CL63" s="40" t="s">
        <v>27</v>
      </c>
      <c r="CM63" s="43" t="s">
        <v>27</v>
      </c>
      <c r="CN63" s="9"/>
    </row>
    <row r="64" spans="4:92" ht="36.950000000000003" customHeight="1">
      <c r="Q64" s="123"/>
      <c r="R64" s="124"/>
      <c r="S64" s="124"/>
      <c r="T64" s="124"/>
      <c r="U64" s="124"/>
      <c r="V64" s="124"/>
      <c r="W64" s="124"/>
      <c r="X64" s="124"/>
      <c r="Y64" s="124"/>
      <c r="Z64" s="124"/>
      <c r="AA64" s="124"/>
      <c r="AB64" s="123"/>
      <c r="AE64" s="67"/>
      <c r="AQ64" s="72"/>
      <c r="AR64" s="72"/>
      <c r="BI64" s="7" t="str">
        <f t="shared" si="0"/>
        <v/>
      </c>
      <c r="BJ64" s="47" t="s">
        <v>27</v>
      </c>
      <c r="BK64" s="48" t="s">
        <v>27</v>
      </c>
      <c r="BL64" s="49" t="s">
        <v>27</v>
      </c>
      <c r="BM64" s="50" t="s">
        <v>27</v>
      </c>
      <c r="BN64" s="48" t="s">
        <v>27</v>
      </c>
      <c r="BO64" s="51" t="s">
        <v>27</v>
      </c>
      <c r="BP64" s="7"/>
      <c r="BQ64" s="7" t="str">
        <f>IFERROR(IF(BQ63&lt;'Interactive charts'!$BJ$1,BQ63+1,""),"")</f>
        <v/>
      </c>
      <c r="BR64" s="47" t="s">
        <v>27</v>
      </c>
      <c r="BS64" s="48" t="s">
        <v>27</v>
      </c>
      <c r="BT64" s="49" t="s">
        <v>27</v>
      </c>
      <c r="BU64" s="50" t="s">
        <v>27</v>
      </c>
      <c r="BV64" s="48" t="s">
        <v>27</v>
      </c>
      <c r="BW64" s="51" t="s">
        <v>27</v>
      </c>
      <c r="BX64" s="9"/>
      <c r="BY64" s="7" t="str">
        <f>IFERROR(IF(BY63&lt;'Interactive charts'!$BJ$1,BY63+1,""),"")</f>
        <v/>
      </c>
      <c r="BZ64" s="47" t="s">
        <v>27</v>
      </c>
      <c r="CA64" s="48" t="s">
        <v>27</v>
      </c>
      <c r="CB64" s="49" t="s">
        <v>27</v>
      </c>
      <c r="CC64" s="50" t="s">
        <v>27</v>
      </c>
      <c r="CD64" s="48" t="s">
        <v>27</v>
      </c>
      <c r="CE64" s="51" t="s">
        <v>27</v>
      </c>
      <c r="CF64" s="9"/>
      <c r="CG64" s="7" t="str">
        <f>IFERROR(IF(CG63&lt;'Interactive charts'!$BJ$1,CG63+1,""),"")</f>
        <v/>
      </c>
      <c r="CH64" s="47" t="s">
        <v>27</v>
      </c>
      <c r="CI64" s="48" t="s">
        <v>27</v>
      </c>
      <c r="CJ64" s="49" t="s">
        <v>27</v>
      </c>
      <c r="CK64" s="50" t="s">
        <v>27</v>
      </c>
      <c r="CL64" s="48" t="s">
        <v>27</v>
      </c>
      <c r="CM64" s="51" t="s">
        <v>27</v>
      </c>
      <c r="CN64" s="9"/>
    </row>
    <row r="65" spans="15:93" ht="36.950000000000003" customHeight="1">
      <c r="Q65" s="123"/>
      <c r="R65" s="124"/>
      <c r="S65" s="124"/>
      <c r="T65" s="124"/>
      <c r="U65" s="124"/>
      <c r="V65" s="124"/>
      <c r="W65" s="124"/>
      <c r="X65" s="124"/>
      <c r="Y65" s="124"/>
      <c r="Z65" s="124"/>
      <c r="AA65" s="124"/>
      <c r="AB65" s="123"/>
      <c r="AE65" s="67"/>
      <c r="AQ65" s="72"/>
      <c r="AR65" s="72"/>
      <c r="BI65" s="7" t="str">
        <f t="shared" si="0"/>
        <v/>
      </c>
      <c r="BJ65" s="39" t="s">
        <v>27</v>
      </c>
      <c r="BK65" s="40" t="s">
        <v>27</v>
      </c>
      <c r="BL65" s="41" t="s">
        <v>27</v>
      </c>
      <c r="BM65" s="42" t="s">
        <v>27</v>
      </c>
      <c r="BN65" s="40" t="s">
        <v>27</v>
      </c>
      <c r="BO65" s="43" t="s">
        <v>27</v>
      </c>
      <c r="BP65" s="7"/>
      <c r="BQ65" s="7" t="str">
        <f>IFERROR(IF(BQ64&lt;'Interactive charts'!$BJ$1,BQ64+1,""),"")</f>
        <v/>
      </c>
      <c r="BR65" s="39" t="s">
        <v>27</v>
      </c>
      <c r="BS65" s="40" t="s">
        <v>27</v>
      </c>
      <c r="BT65" s="41" t="s">
        <v>27</v>
      </c>
      <c r="BU65" s="42" t="s">
        <v>27</v>
      </c>
      <c r="BV65" s="40" t="s">
        <v>27</v>
      </c>
      <c r="BW65" s="43" t="s">
        <v>27</v>
      </c>
      <c r="BX65" s="9"/>
      <c r="BY65" s="7" t="str">
        <f>IFERROR(IF(BY64&lt;'Interactive charts'!$BJ$1,BY64+1,""),"")</f>
        <v/>
      </c>
      <c r="BZ65" s="39" t="s">
        <v>27</v>
      </c>
      <c r="CA65" s="40" t="s">
        <v>27</v>
      </c>
      <c r="CB65" s="41" t="s">
        <v>27</v>
      </c>
      <c r="CC65" s="42" t="s">
        <v>27</v>
      </c>
      <c r="CD65" s="40" t="s">
        <v>27</v>
      </c>
      <c r="CE65" s="43" t="s">
        <v>27</v>
      </c>
      <c r="CF65" s="9"/>
      <c r="CG65" s="7" t="str">
        <f>IFERROR(IF(CG64&lt;'Interactive charts'!$BJ$1,CG64+1,""),"")</f>
        <v/>
      </c>
      <c r="CH65" s="39" t="s">
        <v>27</v>
      </c>
      <c r="CI65" s="40" t="s">
        <v>27</v>
      </c>
      <c r="CJ65" s="41" t="s">
        <v>27</v>
      </c>
      <c r="CK65" s="42" t="s">
        <v>27</v>
      </c>
      <c r="CL65" s="40" t="s">
        <v>27</v>
      </c>
      <c r="CM65" s="43" t="s">
        <v>27</v>
      </c>
      <c r="CN65" s="9"/>
    </row>
    <row r="66" spans="15:93" ht="36.950000000000003" customHeight="1">
      <c r="Q66" s="123"/>
      <c r="R66" s="124"/>
      <c r="S66" s="124"/>
      <c r="T66" s="124"/>
      <c r="U66" s="124"/>
      <c r="V66" s="124"/>
      <c r="W66" s="124"/>
      <c r="X66" s="124"/>
      <c r="Y66" s="124"/>
      <c r="Z66" s="124"/>
      <c r="AA66" s="124"/>
      <c r="AB66" s="123"/>
      <c r="AE66" s="67"/>
      <c r="AQ66" s="72"/>
      <c r="AR66" s="72"/>
      <c r="BI66" s="7" t="str">
        <f t="shared" si="0"/>
        <v/>
      </c>
      <c r="BJ66" s="47" t="s">
        <v>27</v>
      </c>
      <c r="BK66" s="48" t="s">
        <v>27</v>
      </c>
      <c r="BL66" s="49" t="s">
        <v>27</v>
      </c>
      <c r="BM66" s="50" t="s">
        <v>27</v>
      </c>
      <c r="BN66" s="48" t="s">
        <v>27</v>
      </c>
      <c r="BO66" s="51" t="s">
        <v>27</v>
      </c>
      <c r="BP66" s="7"/>
      <c r="BQ66" s="7" t="str">
        <f>IFERROR(IF(BQ65&lt;'Interactive charts'!$BJ$1,BQ65+1,""),"")</f>
        <v/>
      </c>
      <c r="BR66" s="47" t="s">
        <v>27</v>
      </c>
      <c r="BS66" s="48" t="s">
        <v>27</v>
      </c>
      <c r="BT66" s="49" t="s">
        <v>27</v>
      </c>
      <c r="BU66" s="50" t="s">
        <v>27</v>
      </c>
      <c r="BV66" s="48" t="s">
        <v>27</v>
      </c>
      <c r="BW66" s="51" t="s">
        <v>27</v>
      </c>
      <c r="BX66" s="9"/>
      <c r="BY66" s="7" t="str">
        <f>IFERROR(IF(BY65&lt;'Interactive charts'!$BJ$1,BY65+1,""),"")</f>
        <v/>
      </c>
      <c r="BZ66" s="47" t="s">
        <v>27</v>
      </c>
      <c r="CA66" s="48" t="s">
        <v>27</v>
      </c>
      <c r="CB66" s="49" t="s">
        <v>27</v>
      </c>
      <c r="CC66" s="50" t="s">
        <v>27</v>
      </c>
      <c r="CD66" s="48" t="s">
        <v>27</v>
      </c>
      <c r="CE66" s="51" t="s">
        <v>27</v>
      </c>
      <c r="CF66" s="9"/>
      <c r="CG66" s="7" t="str">
        <f>IFERROR(IF(CG65&lt;'Interactive charts'!$BJ$1,CG65+1,""),"")</f>
        <v/>
      </c>
      <c r="CH66" s="47" t="s">
        <v>27</v>
      </c>
      <c r="CI66" s="48" t="s">
        <v>27</v>
      </c>
      <c r="CJ66" s="49" t="s">
        <v>27</v>
      </c>
      <c r="CK66" s="50" t="s">
        <v>27</v>
      </c>
      <c r="CL66" s="48" t="s">
        <v>27</v>
      </c>
      <c r="CM66" s="51" t="s">
        <v>27</v>
      </c>
      <c r="CN66" s="9"/>
    </row>
    <row r="67" spans="15:93" ht="36.950000000000003" customHeight="1">
      <c r="Q67" s="123"/>
      <c r="R67" s="124"/>
      <c r="S67" s="124"/>
      <c r="T67" s="124"/>
      <c r="U67" s="124"/>
      <c r="V67" s="124"/>
      <c r="W67" s="124"/>
      <c r="X67" s="124"/>
      <c r="Y67" s="124"/>
      <c r="Z67" s="124"/>
      <c r="AA67" s="124"/>
      <c r="AB67" s="123"/>
      <c r="AE67" s="67"/>
      <c r="AQ67" s="72"/>
      <c r="AR67" s="72"/>
      <c r="BI67" s="7" t="str">
        <f t="shared" si="0"/>
        <v/>
      </c>
      <c r="BJ67" s="39" t="s">
        <v>27</v>
      </c>
      <c r="BK67" s="40" t="s">
        <v>27</v>
      </c>
      <c r="BL67" s="41" t="s">
        <v>27</v>
      </c>
      <c r="BM67" s="42" t="s">
        <v>27</v>
      </c>
      <c r="BN67" s="40" t="s">
        <v>27</v>
      </c>
      <c r="BO67" s="43" t="s">
        <v>27</v>
      </c>
      <c r="BP67" s="7"/>
      <c r="BQ67" s="7" t="str">
        <f>IFERROR(IF(BQ66&lt;'Interactive charts'!$BJ$1,BQ66+1,""),"")</f>
        <v/>
      </c>
      <c r="BR67" s="39" t="s">
        <v>27</v>
      </c>
      <c r="BS67" s="40" t="s">
        <v>27</v>
      </c>
      <c r="BT67" s="41" t="s">
        <v>27</v>
      </c>
      <c r="BU67" s="42" t="s">
        <v>27</v>
      </c>
      <c r="BV67" s="40" t="s">
        <v>27</v>
      </c>
      <c r="BW67" s="43" t="s">
        <v>27</v>
      </c>
      <c r="BX67" s="9"/>
      <c r="BY67" s="7" t="str">
        <f>IFERROR(IF(BY66&lt;'Interactive charts'!$BJ$1,BY66+1,""),"")</f>
        <v/>
      </c>
      <c r="BZ67" s="39" t="s">
        <v>27</v>
      </c>
      <c r="CA67" s="40" t="s">
        <v>27</v>
      </c>
      <c r="CB67" s="41" t="s">
        <v>27</v>
      </c>
      <c r="CC67" s="42" t="s">
        <v>27</v>
      </c>
      <c r="CD67" s="40" t="s">
        <v>27</v>
      </c>
      <c r="CE67" s="43" t="s">
        <v>27</v>
      </c>
      <c r="CF67" s="9"/>
      <c r="CG67" s="7" t="str">
        <f>IFERROR(IF(CG66&lt;'Interactive charts'!$BJ$1,CG66+1,""),"")</f>
        <v/>
      </c>
      <c r="CH67" s="39" t="s">
        <v>27</v>
      </c>
      <c r="CI67" s="40" t="s">
        <v>27</v>
      </c>
      <c r="CJ67" s="41" t="s">
        <v>27</v>
      </c>
      <c r="CK67" s="42" t="s">
        <v>27</v>
      </c>
      <c r="CL67" s="40" t="s">
        <v>27</v>
      </c>
      <c r="CM67" s="43" t="s">
        <v>27</v>
      </c>
      <c r="CN67" s="9"/>
    </row>
    <row r="68" spans="15:93" ht="36.950000000000003" customHeight="1">
      <c r="Q68" s="123"/>
      <c r="R68" s="124"/>
      <c r="S68" s="124"/>
      <c r="T68" s="124"/>
      <c r="U68" s="124"/>
      <c r="V68" s="124"/>
      <c r="W68" s="124"/>
      <c r="X68" s="124"/>
      <c r="Y68" s="124"/>
      <c r="Z68" s="124"/>
      <c r="AA68" s="124"/>
      <c r="AB68" s="123"/>
      <c r="AE68" s="67"/>
      <c r="AF68" s="72"/>
      <c r="AG68" s="72"/>
      <c r="AH68" s="72"/>
      <c r="AI68" s="72"/>
      <c r="AJ68" s="72"/>
      <c r="AK68" s="72"/>
      <c r="AL68" s="72"/>
      <c r="AM68" s="72"/>
      <c r="AN68" s="72"/>
      <c r="AO68" s="72"/>
      <c r="AP68" s="72"/>
      <c r="AQ68" s="72"/>
      <c r="AR68" s="72"/>
      <c r="BI68" s="7" t="str">
        <f t="shared" si="0"/>
        <v/>
      </c>
      <c r="BJ68" s="47" t="s">
        <v>27</v>
      </c>
      <c r="BK68" s="48" t="s">
        <v>27</v>
      </c>
      <c r="BL68" s="49" t="s">
        <v>27</v>
      </c>
      <c r="BM68" s="50" t="s">
        <v>27</v>
      </c>
      <c r="BN68" s="48" t="s">
        <v>27</v>
      </c>
      <c r="BO68" s="51" t="s">
        <v>27</v>
      </c>
      <c r="BP68" s="7"/>
      <c r="BQ68" s="7" t="str">
        <f>IFERROR(IF(BQ67&lt;'Interactive charts'!$BJ$1,BQ67+1,""),"")</f>
        <v/>
      </c>
      <c r="BR68" s="47" t="s">
        <v>27</v>
      </c>
      <c r="BS68" s="48" t="s">
        <v>27</v>
      </c>
      <c r="BT68" s="49" t="s">
        <v>27</v>
      </c>
      <c r="BU68" s="50" t="s">
        <v>27</v>
      </c>
      <c r="BV68" s="48" t="s">
        <v>27</v>
      </c>
      <c r="BW68" s="51" t="s">
        <v>27</v>
      </c>
      <c r="BX68" s="9"/>
      <c r="BY68" s="7" t="str">
        <f>IFERROR(IF(BY67&lt;'Interactive charts'!$BJ$1,BY67+1,""),"")</f>
        <v/>
      </c>
      <c r="BZ68" s="47" t="s">
        <v>27</v>
      </c>
      <c r="CA68" s="48" t="s">
        <v>27</v>
      </c>
      <c r="CB68" s="49" t="s">
        <v>27</v>
      </c>
      <c r="CC68" s="50" t="s">
        <v>27</v>
      </c>
      <c r="CD68" s="48" t="s">
        <v>27</v>
      </c>
      <c r="CE68" s="51" t="s">
        <v>27</v>
      </c>
      <c r="CF68" s="9"/>
      <c r="CG68" s="7" t="str">
        <f>IFERROR(IF(CG67&lt;'Interactive charts'!$BJ$1,CG67+1,""),"")</f>
        <v/>
      </c>
      <c r="CH68" s="47" t="s">
        <v>27</v>
      </c>
      <c r="CI68" s="48" t="s">
        <v>27</v>
      </c>
      <c r="CJ68" s="49" t="s">
        <v>27</v>
      </c>
      <c r="CK68" s="50" t="s">
        <v>27</v>
      </c>
      <c r="CL68" s="48" t="s">
        <v>27</v>
      </c>
      <c r="CM68" s="51" t="s">
        <v>27</v>
      </c>
      <c r="CN68" s="9"/>
    </row>
    <row r="69" spans="15:93" ht="40.5" customHeight="1">
      <c r="Q69" s="123"/>
      <c r="R69" s="124"/>
      <c r="S69" s="124"/>
      <c r="T69" s="124"/>
      <c r="U69" s="124"/>
      <c r="V69" s="124"/>
      <c r="W69" s="124"/>
      <c r="X69" s="124"/>
      <c r="Y69" s="124"/>
      <c r="Z69" s="124"/>
      <c r="AA69" s="124"/>
      <c r="AB69" s="123"/>
      <c r="AE69" s="67"/>
      <c r="AF69" s="72"/>
      <c r="AG69" s="72"/>
      <c r="AH69" s="72"/>
      <c r="AI69" s="72"/>
      <c r="AJ69" s="72"/>
      <c r="AK69" s="72"/>
      <c r="AL69" s="72"/>
      <c r="AM69" s="72"/>
      <c r="AN69" s="72"/>
      <c r="AO69" s="72"/>
      <c r="AP69" s="72"/>
      <c r="AQ69" s="72"/>
      <c r="AR69" s="72"/>
      <c r="BI69" s="7" t="str">
        <f t="shared" si="0"/>
        <v/>
      </c>
      <c r="BJ69" s="39" t="s">
        <v>27</v>
      </c>
      <c r="BK69" s="40" t="s">
        <v>27</v>
      </c>
      <c r="BL69" s="41" t="s">
        <v>27</v>
      </c>
      <c r="BM69" s="42" t="s">
        <v>27</v>
      </c>
      <c r="BN69" s="40" t="s">
        <v>27</v>
      </c>
      <c r="BO69" s="43" t="s">
        <v>27</v>
      </c>
      <c r="BP69" s="7"/>
      <c r="BQ69" s="7" t="str">
        <f>IFERROR(IF(BQ68&lt;'Interactive charts'!$BJ$1,BQ68+1,""),"")</f>
        <v/>
      </c>
      <c r="BR69" s="39" t="s">
        <v>27</v>
      </c>
      <c r="BS69" s="40" t="s">
        <v>27</v>
      </c>
      <c r="BT69" s="41" t="s">
        <v>27</v>
      </c>
      <c r="BU69" s="42" t="s">
        <v>27</v>
      </c>
      <c r="BV69" s="40" t="s">
        <v>27</v>
      </c>
      <c r="BW69" s="43" t="s">
        <v>27</v>
      </c>
      <c r="BX69" s="9"/>
      <c r="BY69" s="7" t="str">
        <f>IFERROR(IF(BY68&lt;'Interactive charts'!$BJ$1,BY68+1,""),"")</f>
        <v/>
      </c>
      <c r="BZ69" s="39" t="s">
        <v>27</v>
      </c>
      <c r="CA69" s="40" t="s">
        <v>27</v>
      </c>
      <c r="CB69" s="41" t="s">
        <v>27</v>
      </c>
      <c r="CC69" s="42" t="s">
        <v>27</v>
      </c>
      <c r="CD69" s="40" t="s">
        <v>27</v>
      </c>
      <c r="CE69" s="43" t="s">
        <v>27</v>
      </c>
      <c r="CF69" s="9"/>
      <c r="CG69" s="7" t="str">
        <f>IFERROR(IF(CG68&lt;'Interactive charts'!$BJ$1,CG68+1,""),"")</f>
        <v/>
      </c>
      <c r="CH69" s="39" t="s">
        <v>27</v>
      </c>
      <c r="CI69" s="40" t="s">
        <v>27</v>
      </c>
      <c r="CJ69" s="41" t="s">
        <v>27</v>
      </c>
      <c r="CK69" s="42" t="s">
        <v>27</v>
      </c>
      <c r="CL69" s="40" t="s">
        <v>27</v>
      </c>
      <c r="CM69" s="43" t="s">
        <v>27</v>
      </c>
      <c r="CN69" s="9"/>
      <c r="CO69" s="72"/>
    </row>
    <row r="70" spans="15:93" ht="27" customHeight="1" thickBot="1">
      <c r="O70" s="29"/>
      <c r="P70" s="29"/>
      <c r="Q70" s="29"/>
      <c r="R70" s="30"/>
      <c r="S70" s="31"/>
      <c r="T70" s="29"/>
      <c r="U70" s="29"/>
      <c r="V70" s="29"/>
      <c r="W70" s="29"/>
      <c r="X70" s="29"/>
      <c r="Y70" s="29"/>
      <c r="Z70" s="29"/>
      <c r="AA70" s="29"/>
      <c r="AB70" s="29"/>
      <c r="AC70" s="29"/>
      <c r="AD70" s="29"/>
      <c r="AE70" s="29"/>
      <c r="AF70" s="29"/>
      <c r="AG70" s="29"/>
      <c r="AH70" s="30"/>
      <c r="AI70" s="31"/>
      <c r="AJ70" s="29"/>
      <c r="AK70" s="29"/>
      <c r="AL70" s="29"/>
      <c r="AM70" s="29"/>
      <c r="AN70" s="29"/>
      <c r="AO70" s="29"/>
      <c r="AP70" s="29"/>
      <c r="AQ70" s="29"/>
      <c r="AR70" s="29"/>
      <c r="AS70" s="29"/>
      <c r="AT70" s="29"/>
      <c r="AU70" s="29"/>
      <c r="AV70" s="29"/>
      <c r="AW70" s="29"/>
      <c r="AX70" s="29"/>
      <c r="AY70" s="29"/>
      <c r="AZ70" s="29"/>
      <c r="BA70" s="29"/>
      <c r="BB70" s="29"/>
      <c r="BC70" s="29"/>
      <c r="BD70" s="29"/>
      <c r="BE70" s="29"/>
      <c r="BF70" s="29"/>
      <c r="BG70" s="29"/>
      <c r="BH70" s="29"/>
      <c r="BI70" s="128"/>
      <c r="BJ70" s="129"/>
      <c r="BK70" s="128"/>
      <c r="BL70" s="130"/>
      <c r="BM70" s="131"/>
      <c r="BN70" s="128"/>
      <c r="BO70" s="128"/>
      <c r="BP70" s="128"/>
      <c r="BQ70" s="128"/>
      <c r="BR70" s="129"/>
      <c r="BS70" s="128"/>
      <c r="BT70" s="130"/>
      <c r="BU70" s="131"/>
      <c r="BV70" s="128"/>
      <c r="BW70" s="128"/>
      <c r="BX70" s="128"/>
      <c r="BY70" s="128"/>
      <c r="BZ70" s="129"/>
      <c r="CA70" s="128"/>
      <c r="CB70" s="130"/>
      <c r="CC70" s="131"/>
      <c r="CD70" s="128"/>
      <c r="CE70" s="128"/>
      <c r="CF70" s="128"/>
      <c r="CG70" s="128"/>
      <c r="CH70" s="129"/>
      <c r="CI70" s="128"/>
      <c r="CJ70" s="130"/>
      <c r="CK70" s="131"/>
      <c r="CL70" s="128"/>
      <c r="CM70" s="128"/>
      <c r="CN70" s="128"/>
      <c r="CO70" s="72"/>
    </row>
    <row r="71" spans="15:93" ht="64.5" customHeight="1" thickTop="1">
      <c r="CO71" s="72"/>
    </row>
    <row r="72" spans="15:93" ht="41.25" customHeight="1">
      <c r="CO72" s="72"/>
    </row>
  </sheetData>
  <mergeCells count="118">
    <mergeCell ref="AG53:AH53"/>
    <mergeCell ref="AI53:AJ53"/>
    <mergeCell ref="AK53:AL53"/>
    <mergeCell ref="AM53:AN53"/>
    <mergeCell ref="AO53:AP53"/>
    <mergeCell ref="AQ53:AR53"/>
    <mergeCell ref="AG52:AH52"/>
    <mergeCell ref="AI52:AJ52"/>
    <mergeCell ref="AK52:AL52"/>
    <mergeCell ref="AM52:AN52"/>
    <mergeCell ref="AO52:AP52"/>
    <mergeCell ref="AQ52:AR52"/>
    <mergeCell ref="AG51:AH51"/>
    <mergeCell ref="AI51:AJ51"/>
    <mergeCell ref="AK51:AL51"/>
    <mergeCell ref="AM51:AN51"/>
    <mergeCell ref="AO51:AP51"/>
    <mergeCell ref="AQ51:AR51"/>
    <mergeCell ref="AG50:AH50"/>
    <mergeCell ref="AI50:AJ50"/>
    <mergeCell ref="AK50:AL50"/>
    <mergeCell ref="AM50:AN50"/>
    <mergeCell ref="AO50:AP50"/>
    <mergeCell ref="AQ50:AR50"/>
    <mergeCell ref="AG49:AH49"/>
    <mergeCell ref="AI49:AJ49"/>
    <mergeCell ref="AK49:AL49"/>
    <mergeCell ref="AM49:AN49"/>
    <mergeCell ref="AO49:AP49"/>
    <mergeCell ref="AQ49:AR49"/>
    <mergeCell ref="AO47:AP47"/>
    <mergeCell ref="AQ47:AR47"/>
    <mergeCell ref="AG48:AH48"/>
    <mergeCell ref="AI48:AJ48"/>
    <mergeCell ref="AK48:AL48"/>
    <mergeCell ref="AM48:AN48"/>
    <mergeCell ref="AO48:AP48"/>
    <mergeCell ref="AQ48:AR48"/>
    <mergeCell ref="AQ45:AR45"/>
    <mergeCell ref="AG46:AH46"/>
    <mergeCell ref="AI46:AJ46"/>
    <mergeCell ref="AK46:AL46"/>
    <mergeCell ref="AM46:AN46"/>
    <mergeCell ref="AO46:AP46"/>
    <mergeCell ref="AQ46:AR46"/>
    <mergeCell ref="R45:AA69"/>
    <mergeCell ref="AG45:AH45"/>
    <mergeCell ref="AI45:AJ45"/>
    <mergeCell ref="AK45:AL45"/>
    <mergeCell ref="AM45:AN45"/>
    <mergeCell ref="AO45:AP45"/>
    <mergeCell ref="AG47:AH47"/>
    <mergeCell ref="AI47:AJ47"/>
    <mergeCell ref="AK47:AL47"/>
    <mergeCell ref="AM47:AN47"/>
    <mergeCell ref="AQ43:AR43"/>
    <mergeCell ref="AG44:AH44"/>
    <mergeCell ref="AI44:AJ44"/>
    <mergeCell ref="AK44:AL44"/>
    <mergeCell ref="AM44:AN44"/>
    <mergeCell ref="AO44:AP44"/>
    <mergeCell ref="AQ44:AR44"/>
    <mergeCell ref="O43:O44"/>
    <mergeCell ref="AG43:AH43"/>
    <mergeCell ref="AI43:AJ43"/>
    <mergeCell ref="AK43:AL43"/>
    <mergeCell ref="AM43:AN43"/>
    <mergeCell ref="AO43:AP43"/>
    <mergeCell ref="AK41:AL41"/>
    <mergeCell ref="AM41:AN41"/>
    <mergeCell ref="AO41:AP41"/>
    <mergeCell ref="AQ41:AR41"/>
    <mergeCell ref="AG42:AH42"/>
    <mergeCell ref="AI42:AJ42"/>
    <mergeCell ref="AK42:AL42"/>
    <mergeCell ref="AM42:AN42"/>
    <mergeCell ref="AO42:AP42"/>
    <mergeCell ref="AQ42:AR42"/>
    <mergeCell ref="P35:R37"/>
    <mergeCell ref="T35:V37"/>
    <mergeCell ref="X35:Z37"/>
    <mergeCell ref="AB35:AD37"/>
    <mergeCell ref="AG41:AH41"/>
    <mergeCell ref="AI41:AJ41"/>
    <mergeCell ref="AU32:AV32"/>
    <mergeCell ref="AW32:AX32"/>
    <mergeCell ref="AY32:AZ32"/>
    <mergeCell ref="BA32:BB32"/>
    <mergeCell ref="BC32:BD32"/>
    <mergeCell ref="BE32:BF32"/>
    <mergeCell ref="AU31:AV31"/>
    <mergeCell ref="AW31:AX31"/>
    <mergeCell ref="AY31:AZ31"/>
    <mergeCell ref="BA31:BB31"/>
    <mergeCell ref="BC31:BD31"/>
    <mergeCell ref="BE31:BF31"/>
    <mergeCell ref="AU30:AV30"/>
    <mergeCell ref="AW30:AX30"/>
    <mergeCell ref="AY30:AZ30"/>
    <mergeCell ref="BA30:BB30"/>
    <mergeCell ref="BC30:BD30"/>
    <mergeCell ref="BE30:BF30"/>
    <mergeCell ref="AU28:AV29"/>
    <mergeCell ref="AW28:AZ28"/>
    <mergeCell ref="BA28:BD28"/>
    <mergeCell ref="BE28:BF29"/>
    <mergeCell ref="AW29:AX29"/>
    <mergeCell ref="AY29:AZ29"/>
    <mergeCell ref="BA29:BB29"/>
    <mergeCell ref="BC29:BD29"/>
    <mergeCell ref="P2:Q2"/>
    <mergeCell ref="P3:Q3"/>
    <mergeCell ref="O10:AD12"/>
    <mergeCell ref="O13:AD15"/>
    <mergeCell ref="P25:R26"/>
    <mergeCell ref="T25:V26"/>
    <mergeCell ref="X25:Z26"/>
    <mergeCell ref="AA25:AD26"/>
  </mergeCells>
  <conditionalFormatting sqref="BZ9:CE69 CH9:CM69 BR9:BW69 BJ9:BO69">
    <cfRule type="containsBlanks" dxfId="5" priority="6">
      <formula>LEN(TRIM(BJ9))=0</formula>
    </cfRule>
  </conditionalFormatting>
  <conditionalFormatting sqref="BZ8:CE8">
    <cfRule type="containsBlanks" dxfId="4" priority="5">
      <formula>LEN(TRIM(BZ8))=0</formula>
    </cfRule>
  </conditionalFormatting>
  <conditionalFormatting sqref="CH9:CM69">
    <cfRule type="containsBlanks" dxfId="3" priority="4">
      <formula>LEN(TRIM(CH9))=0</formula>
    </cfRule>
  </conditionalFormatting>
  <conditionalFormatting sqref="BR8:BW8">
    <cfRule type="containsBlanks" dxfId="2" priority="3">
      <formula>LEN(TRIM(BR8))=0</formula>
    </cfRule>
  </conditionalFormatting>
  <conditionalFormatting sqref="BJ8:BO8">
    <cfRule type="containsBlanks" dxfId="1" priority="2">
      <formula>LEN(TRIM(BJ8))=0</formula>
    </cfRule>
  </conditionalFormatting>
  <conditionalFormatting sqref="CH8:CM8">
    <cfRule type="containsBlanks" dxfId="0" priority="1">
      <formula>LEN(TRIM(CH8))=0</formula>
    </cfRule>
  </conditionalFormatting>
  <printOptions horizontalCentered="1" verticalCentered="1"/>
  <pageMargins left="0" right="0" top="3.9370078740157501E-2" bottom="3.9370078740157501E-2" header="0.31496062992126" footer="0.31496062992126"/>
  <pageSetup paperSize="9" scale="32" fitToWidth="0" orientation="portrait" r:id="rId1"/>
  <headerFooter differentFirst="1">
    <oddFooter xml:space="preserve">&amp;C&amp;"Miriam,Bold"&amp;28&amp;K00-040Page &amp;P  &amp;"Miriam,Regular"&amp;24 </oddFooter>
    <firstFooter xml:space="preserve">&amp;C </firstFooter>
  </headerFooter>
  <colBreaks count="8" manualBreakCount="8">
    <brk id="14" max="70" man="1"/>
    <brk id="30" max="70" man="1"/>
    <brk id="44" max="70" man="1"/>
    <brk id="60" max="70" man="1"/>
    <brk id="68" max="70" man="1"/>
    <brk id="76" max="1048575" man="1"/>
    <brk id="84" max="1048575" man="1"/>
    <brk id="92" max="1048575" man="1"/>
  </col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4" name="BtnCustomize">
              <controlPr defaultSize="0" print="0" autoFill="0" autoPict="0" macro="[0]!Customize">
                <anchor moveWithCells="1" sizeWithCells="1">
                  <from>
                    <xdr:col>19</xdr:col>
                    <xdr:colOff>152400</xdr:colOff>
                    <xdr:row>20</xdr:row>
                    <xdr:rowOff>38100</xdr:rowOff>
                  </from>
                  <to>
                    <xdr:col>25</xdr:col>
                    <xdr:colOff>628650</xdr:colOff>
                    <xdr:row>24</xdr:row>
                    <xdr:rowOff>152400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Interactive charts</vt:lpstr>
      <vt:lpstr>'Interactive charts'!Print_Area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2016-02-24T12:10:53Z</dcterms:created>
  <dcterms:modified xsi:type="dcterms:W3CDTF">2016-02-24T12:10:57Z</dcterms:modified>
</cp:coreProperties>
</file>